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200" windowHeight="7035"/>
  </bookViews>
  <sheets>
    <sheet name="Plan1" sheetId="1" r:id="rId1"/>
    <sheet name="Plan3" sheetId="7" state="hidden" r:id="rId2"/>
    <sheet name="Plan2" sheetId="2" state="hidden" r:id="rId3"/>
    <sheet name="Plan5" sheetId="6" state="hidden" r:id="rId4"/>
  </sheets>
  <definedNames>
    <definedName name="CORES_COR">Plan2!$E$2:$E$979</definedName>
    <definedName name="CORES_PRODUTO">Plan2!$D$2:$D$979</definedName>
    <definedName name="IMAGEM_1">INDIRECT("Plan3!$A$"&amp;MATCH(Plan1!$E$7,LISTA_IMAG_1,0))</definedName>
    <definedName name="IMAGEM_2">INDIRECT("Plan4!$A$"&amp;MATCH(Plan1!#REF!,LISTA_IMAG_2,0))</definedName>
    <definedName name="IMAGEM_3">INDIRECT("Plan5!$A$"&amp;MATCH(Plan1!$B$103,LISTA_IMAG_3,0))</definedName>
    <definedName name="LISTA_IMAG_1">#REF!</definedName>
    <definedName name="LISTA_IMAG_2">#REF!</definedName>
    <definedName name="LISTA_IMAG_3">Plan5!$A$1:$A$106</definedName>
    <definedName name="MATRIZ_TP">Plan2!$R$2:$BJ$83</definedName>
    <definedName name="MATRIZ_TP_COLUNA">Plan2!$R$2:$R$83</definedName>
    <definedName name="MATRIZ_TP_LINHA">Plan2!$R$2:$BJ$2</definedName>
    <definedName name="PRODUTO_1">Plan2!$L$2:$L$68</definedName>
    <definedName name="PRODUTO_2">Plan2!$N$2:$N$12</definedName>
    <definedName name="PRODUTO_3">Plan2!$P$2:$P$7</definedName>
    <definedName name="SLIM_COR">Plan2!$E$169:$F$204</definedName>
    <definedName name="TU">Plan2!$H$2:$J$124</definedName>
    <definedName name="TU_PRODUTO">Plan2!$H$2:$H$124</definedName>
    <definedName name="TU_TAMANHO">Plan2!$I$2:$I$124</definedName>
  </definedNames>
  <calcPr calcId="125725"/>
</workbook>
</file>

<file path=xl/calcChain.xml><?xml version="1.0" encoding="utf-8"?>
<calcChain xmlns="http://schemas.openxmlformats.org/spreadsheetml/2006/main">
  <c r="T70" i="1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69"/>
  <c r="C69" l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S7"/>
  <c r="S8"/>
  <c r="S9"/>
  <c r="K7"/>
  <c r="N7" s="1"/>
  <c r="K8"/>
  <c r="K9"/>
  <c r="N9" s="1"/>
  <c r="BI74" i="2"/>
  <c r="D94" i="1" l="1"/>
  <c r="G94" s="1"/>
  <c r="I94" s="1"/>
  <c r="S69"/>
  <c r="P9"/>
  <c r="N8"/>
  <c r="P8" s="1"/>
  <c r="P7"/>
  <c r="BJ61" i="2"/>
  <c r="S70" i="1" l="1"/>
  <c r="C37"/>
  <c r="AF6" i="2"/>
  <c r="AE6"/>
  <c r="AB6"/>
  <c r="AC6"/>
  <c r="AD6"/>
  <c r="AA6"/>
  <c r="T6"/>
  <c r="U6"/>
  <c r="V6"/>
  <c r="W6"/>
  <c r="X6"/>
  <c r="Y6"/>
  <c r="Z6"/>
  <c r="S6"/>
  <c r="AF5"/>
  <c r="AE5"/>
  <c r="AD5"/>
  <c r="AB5"/>
  <c r="AC5"/>
  <c r="AA5"/>
  <c r="T5"/>
  <c r="U5"/>
  <c r="V5"/>
  <c r="W5"/>
  <c r="X5"/>
  <c r="Y5"/>
  <c r="Z5"/>
  <c r="S5"/>
  <c r="S4"/>
  <c r="T57" i="1"/>
  <c r="S71" l="1"/>
  <c r="C38"/>
  <c r="C39" s="1"/>
  <c r="BJ59" i="2"/>
  <c r="BJ53"/>
  <c r="S72" i="1" l="1"/>
  <c r="C40"/>
  <c r="S11" i="2"/>
  <c r="C41" i="1" l="1"/>
  <c r="AF11" i="2"/>
  <c r="AE11"/>
  <c r="AB11"/>
  <c r="AC11"/>
  <c r="AD11"/>
  <c r="AA11"/>
  <c r="T11"/>
  <c r="U11"/>
  <c r="V11"/>
  <c r="W11"/>
  <c r="X11"/>
  <c r="Y11"/>
  <c r="Z11"/>
  <c r="AF10"/>
  <c r="AE10"/>
  <c r="AB10"/>
  <c r="AC10"/>
  <c r="AD10"/>
  <c r="AA10"/>
  <c r="T10"/>
  <c r="U10"/>
  <c r="V10"/>
  <c r="W10"/>
  <c r="X10"/>
  <c r="Y10"/>
  <c r="Z10"/>
  <c r="S10"/>
  <c r="S3"/>
  <c r="C42" i="1" l="1"/>
  <c r="S12" i="2"/>
  <c r="U49"/>
  <c r="T49"/>
  <c r="S49"/>
  <c r="AN45"/>
  <c r="AN44"/>
  <c r="BJ38"/>
  <c r="C43" i="1" l="1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38"/>
  <c r="T37"/>
  <c r="K29"/>
  <c r="N29" s="1"/>
  <c r="K28"/>
  <c r="N28" s="1"/>
  <c r="K27"/>
  <c r="K23"/>
  <c r="N23" s="1"/>
  <c r="K24"/>
  <c r="P24" s="1"/>
  <c r="T24" s="1"/>
  <c r="K25"/>
  <c r="P25" s="1"/>
  <c r="T25" s="1"/>
  <c r="K26"/>
  <c r="P26" s="1"/>
  <c r="T26" s="1"/>
  <c r="K22"/>
  <c r="N22" s="1"/>
  <c r="AF12" i="2"/>
  <c r="AE12"/>
  <c r="AB12"/>
  <c r="AC12"/>
  <c r="AD12"/>
  <c r="AA12"/>
  <c r="T12"/>
  <c r="U12"/>
  <c r="V12"/>
  <c r="W12"/>
  <c r="X12"/>
  <c r="Y12"/>
  <c r="Z12"/>
  <c r="AF9"/>
  <c r="AE9"/>
  <c r="AB9"/>
  <c r="AC9"/>
  <c r="AD9"/>
  <c r="AA9"/>
  <c r="T9"/>
  <c r="U9"/>
  <c r="V9"/>
  <c r="W9"/>
  <c r="X9"/>
  <c r="Y9"/>
  <c r="Z9"/>
  <c r="S9"/>
  <c r="BH32"/>
  <c r="BJ42"/>
  <c r="BG80"/>
  <c r="AW65"/>
  <c r="AV65"/>
  <c r="BJ56"/>
  <c r="AW66"/>
  <c r="AV66"/>
  <c r="BJ79"/>
  <c r="BJ81"/>
  <c r="BJ83"/>
  <c r="AU68"/>
  <c r="AT68"/>
  <c r="BJ62"/>
  <c r="AS51"/>
  <c r="AR51"/>
  <c r="AQ51"/>
  <c r="BJ27"/>
  <c r="BJ28"/>
  <c r="BJ29"/>
  <c r="BJ30"/>
  <c r="BJ31"/>
  <c r="AY77"/>
  <c r="AX78"/>
  <c r="BJ58"/>
  <c r="C44" i="1" l="1"/>
  <c r="P23"/>
  <c r="P27"/>
  <c r="T27" s="1"/>
  <c r="P22"/>
  <c r="T22" s="1"/>
  <c r="P28"/>
  <c r="T28" s="1"/>
  <c r="P29"/>
  <c r="T29" s="1"/>
  <c r="N24"/>
  <c r="N25"/>
  <c r="N26"/>
  <c r="N27"/>
  <c r="K10"/>
  <c r="K11"/>
  <c r="BJ55" i="2"/>
  <c r="T35"/>
  <c r="U35"/>
  <c r="V35"/>
  <c r="W35"/>
  <c r="X35"/>
  <c r="Y35"/>
  <c r="Z35"/>
  <c r="AA35"/>
  <c r="AB35"/>
  <c r="AC35"/>
  <c r="AD35"/>
  <c r="AE35"/>
  <c r="AF35"/>
  <c r="S35"/>
  <c r="T34"/>
  <c r="U34"/>
  <c r="V34"/>
  <c r="W34"/>
  <c r="X34"/>
  <c r="Y34"/>
  <c r="Z34"/>
  <c r="AA34"/>
  <c r="AB34"/>
  <c r="AC34"/>
  <c r="AD34"/>
  <c r="AE34"/>
  <c r="AF34"/>
  <c r="S34"/>
  <c r="T33"/>
  <c r="U33"/>
  <c r="V33"/>
  <c r="W33"/>
  <c r="X33"/>
  <c r="Y33"/>
  <c r="Z33"/>
  <c r="AA33"/>
  <c r="AB33"/>
  <c r="AC33"/>
  <c r="AD33"/>
  <c r="AE33"/>
  <c r="AF33"/>
  <c r="S33"/>
  <c r="BF75"/>
  <c r="BE75"/>
  <c r="BD75"/>
  <c r="C45" i="1" l="1"/>
  <c r="T23"/>
  <c r="N11"/>
  <c r="P11" s="1"/>
  <c r="T11" s="1"/>
  <c r="N10"/>
  <c r="P10" s="1"/>
  <c r="T10" s="1"/>
  <c r="T9"/>
  <c r="BJ50" i="2"/>
  <c r="AM82"/>
  <c r="AL82"/>
  <c r="BJ54"/>
  <c r="BJ41"/>
  <c r="BJ16"/>
  <c r="BJ17"/>
  <c r="BJ18"/>
  <c r="BJ19"/>
  <c r="BJ20"/>
  <c r="BJ21"/>
  <c r="BJ22"/>
  <c r="BJ23"/>
  <c r="BJ24"/>
  <c r="BJ25"/>
  <c r="BJ26"/>
  <c r="BJ15"/>
  <c r="BB36"/>
  <c r="AZ76"/>
  <c r="BA73"/>
  <c r="BB72"/>
  <c r="BJ71"/>
  <c r="AU70"/>
  <c r="AT70"/>
  <c r="AU69"/>
  <c r="AT69"/>
  <c r="AU67"/>
  <c r="AT67"/>
  <c r="BJ64"/>
  <c r="BJ63"/>
  <c r="BJ60"/>
  <c r="BJ57"/>
  <c r="BJ52"/>
  <c r="AM46"/>
  <c r="AL46"/>
  <c r="BJ43"/>
  <c r="BJ40"/>
  <c r="BJ39"/>
  <c r="BJ37"/>
  <c r="AI14"/>
  <c r="AH14"/>
  <c r="AG14"/>
  <c r="AF13"/>
  <c r="AE13"/>
  <c r="AB13"/>
  <c r="AC13"/>
  <c r="AD13"/>
  <c r="AA13"/>
  <c r="T13"/>
  <c r="U13"/>
  <c r="V13"/>
  <c r="W13"/>
  <c r="X13"/>
  <c r="Y13"/>
  <c r="Z13"/>
  <c r="S13"/>
  <c r="AF8"/>
  <c r="AE8"/>
  <c r="AB8"/>
  <c r="AC8"/>
  <c r="AD8"/>
  <c r="AA8"/>
  <c r="T8"/>
  <c r="U8"/>
  <c r="V8"/>
  <c r="W8"/>
  <c r="X8"/>
  <c r="Y8"/>
  <c r="Z8"/>
  <c r="S8"/>
  <c r="AF7"/>
  <c r="AE7"/>
  <c r="AB7"/>
  <c r="AC7"/>
  <c r="AD7"/>
  <c r="AA7"/>
  <c r="T7"/>
  <c r="U7"/>
  <c r="V7"/>
  <c r="W7"/>
  <c r="X7"/>
  <c r="Y7"/>
  <c r="Z7"/>
  <c r="S7"/>
  <c r="AF4"/>
  <c r="AE4"/>
  <c r="AB4"/>
  <c r="AC4"/>
  <c r="AD4"/>
  <c r="AA4"/>
  <c r="T4"/>
  <c r="U4"/>
  <c r="V4"/>
  <c r="W4"/>
  <c r="X4"/>
  <c r="Y4"/>
  <c r="Z4"/>
  <c r="AF3"/>
  <c r="AE3"/>
  <c r="AB3"/>
  <c r="AC3"/>
  <c r="AD3"/>
  <c r="AA3"/>
  <c r="T3"/>
  <c r="U3"/>
  <c r="V3"/>
  <c r="W3"/>
  <c r="X3"/>
  <c r="Y3"/>
  <c r="Z3"/>
  <c r="K12" i="1"/>
  <c r="K13"/>
  <c r="K14"/>
  <c r="P14" s="1"/>
  <c r="T14" s="1"/>
  <c r="K15"/>
  <c r="K16"/>
  <c r="K17"/>
  <c r="K18"/>
  <c r="P18" s="1"/>
  <c r="T18" s="1"/>
  <c r="K19"/>
  <c r="K20"/>
  <c r="K21"/>
  <c r="T132"/>
  <c r="S132"/>
  <c r="R132"/>
  <c r="N132"/>
  <c r="M132"/>
  <c r="L132"/>
  <c r="I132"/>
  <c r="H132"/>
  <c r="G132"/>
  <c r="S37" l="1"/>
  <c r="S39"/>
  <c r="S38"/>
  <c r="S40"/>
  <c r="S41"/>
  <c r="S42"/>
  <c r="S43"/>
  <c r="S44"/>
  <c r="I31"/>
  <c r="P31" s="1"/>
  <c r="C46"/>
  <c r="S45"/>
  <c r="N20"/>
  <c r="P20" s="1"/>
  <c r="T20" s="1"/>
  <c r="N12"/>
  <c r="P12"/>
  <c r="T12" s="1"/>
  <c r="N13"/>
  <c r="P13"/>
  <c r="T13" s="1"/>
  <c r="N16"/>
  <c r="P16"/>
  <c r="T16" s="1"/>
  <c r="N17"/>
  <c r="P17"/>
  <c r="T17" s="1"/>
  <c r="N19"/>
  <c r="P19"/>
  <c r="T19" s="1"/>
  <c r="N15"/>
  <c r="P15"/>
  <c r="T15" s="1"/>
  <c r="N21"/>
  <c r="P21" s="1"/>
  <c r="T21" s="1"/>
  <c r="N18"/>
  <c r="N14"/>
  <c r="S81" l="1"/>
  <c r="C47"/>
  <c r="S46"/>
  <c r="S79"/>
  <c r="S75"/>
  <c r="S76"/>
  <c r="S78"/>
  <c r="S73"/>
  <c r="S74"/>
  <c r="S82" l="1"/>
  <c r="S77"/>
  <c r="S80"/>
  <c r="C48"/>
  <c r="S47"/>
  <c r="C49" l="1"/>
  <c r="S48"/>
  <c r="S83" l="1"/>
  <c r="C50"/>
  <c r="S49"/>
  <c r="S84" l="1"/>
  <c r="C51"/>
  <c r="S50"/>
  <c r="S85" l="1"/>
  <c r="C52"/>
  <c r="S51"/>
  <c r="S86" l="1"/>
  <c r="C53"/>
  <c r="S52"/>
  <c r="S87" l="1"/>
  <c r="C54"/>
  <c r="S53"/>
  <c r="S88" l="1"/>
  <c r="C55"/>
  <c r="S54"/>
  <c r="S89" l="1"/>
  <c r="C56"/>
  <c r="S55"/>
  <c r="S90" l="1"/>
  <c r="C57"/>
  <c r="S56"/>
  <c r="D95" l="1"/>
  <c r="G95" s="1"/>
  <c r="I95" s="1"/>
  <c r="G64"/>
  <c r="D60"/>
  <c r="D64"/>
  <c r="D65"/>
  <c r="O95"/>
  <c r="Q95" s="1"/>
  <c r="S91"/>
  <c r="S57"/>
  <c r="G65" s="1"/>
  <c r="G63"/>
  <c r="D63"/>
  <c r="G62"/>
  <c r="M61"/>
  <c r="M60"/>
  <c r="M63"/>
  <c r="M62"/>
  <c r="Q62"/>
  <c r="Q61"/>
  <c r="Q64"/>
  <c r="D62"/>
  <c r="D61"/>
  <c r="Q63"/>
  <c r="M64"/>
  <c r="Q60"/>
  <c r="G61" l="1"/>
  <c r="G60"/>
  <c r="D96"/>
  <c r="G96" s="1"/>
  <c r="I96" s="1"/>
  <c r="O94"/>
  <c r="Q94" s="1"/>
  <c r="D97"/>
  <c r="G97" s="1"/>
  <c r="I97" s="1"/>
  <c r="D98"/>
  <c r="G98" s="1"/>
  <c r="I98" s="1"/>
  <c r="I32"/>
  <c r="Q66" l="1"/>
  <c r="P32" s="1"/>
  <c r="Q96"/>
  <c r="P30" s="1"/>
  <c r="A66" l="1"/>
  <c r="P33"/>
  <c r="I30"/>
</calcChain>
</file>

<file path=xl/sharedStrings.xml><?xml version="1.0" encoding="utf-8"?>
<sst xmlns="http://schemas.openxmlformats.org/spreadsheetml/2006/main" count="2646" uniqueCount="676">
  <si>
    <t>Azul Royal</t>
  </si>
  <si>
    <t>Azul Marinho</t>
  </si>
  <si>
    <t>Placa TOP</t>
  </si>
  <si>
    <t>Branco</t>
  </si>
  <si>
    <t>Lilás</t>
  </si>
  <si>
    <t>Produto</t>
  </si>
  <si>
    <t>Cor</t>
  </si>
  <si>
    <t>Preço</t>
  </si>
  <si>
    <t>Amarelo</t>
  </si>
  <si>
    <t>Placa</t>
  </si>
  <si>
    <t>Pares</t>
  </si>
  <si>
    <t>Unidade</t>
  </si>
  <si>
    <t>Estampas</t>
  </si>
  <si>
    <t>P</t>
  </si>
  <si>
    <t>M</t>
  </si>
  <si>
    <t>G</t>
  </si>
  <si>
    <t>Unid.</t>
  </si>
  <si>
    <t>Adulto</t>
  </si>
  <si>
    <t>Infantil</t>
  </si>
  <si>
    <t>Vermelho</t>
  </si>
  <si>
    <t>Preta</t>
  </si>
  <si>
    <t>Branca</t>
  </si>
  <si>
    <t>Verde Água</t>
  </si>
  <si>
    <t>Verde limão</t>
  </si>
  <si>
    <t>Cinza</t>
  </si>
  <si>
    <t>Laranja</t>
  </si>
  <si>
    <t>Roxa</t>
  </si>
  <si>
    <t>Rosa Pink</t>
  </si>
  <si>
    <t>23/24</t>
  </si>
  <si>
    <t>25/26</t>
  </si>
  <si>
    <t>27/28</t>
  </si>
  <si>
    <t>29/30</t>
  </si>
  <si>
    <t>31/32</t>
  </si>
  <si>
    <t>33/34</t>
  </si>
  <si>
    <t>35/36</t>
  </si>
  <si>
    <t>37/38</t>
  </si>
  <si>
    <t>39/40</t>
  </si>
  <si>
    <t>41/42</t>
  </si>
  <si>
    <t>43/44</t>
  </si>
  <si>
    <t>Mousepad</t>
  </si>
  <si>
    <t>Tubo</t>
  </si>
  <si>
    <t>Máquina de Fresar (bivolt)</t>
  </si>
  <si>
    <t>Preto</t>
  </si>
  <si>
    <t>Tira Tradicional</t>
  </si>
  <si>
    <t>Tira Slim</t>
  </si>
  <si>
    <t>Tira Hallybaby</t>
  </si>
  <si>
    <t>Valor</t>
  </si>
  <si>
    <t>Total:</t>
  </si>
  <si>
    <t>AHNES ODERGES</t>
  </si>
  <si>
    <t>Colocador de tiras Profiss.</t>
  </si>
  <si>
    <t>100 fls.</t>
  </si>
  <si>
    <t>500 fls.</t>
  </si>
  <si>
    <t>Endereço:</t>
  </si>
  <si>
    <t>Fone:</t>
  </si>
  <si>
    <t>Tamanho</t>
  </si>
  <si>
    <t>Quantidade</t>
  </si>
  <si>
    <t>17/18</t>
  </si>
  <si>
    <t>19/20</t>
  </si>
  <si>
    <t>21/22</t>
  </si>
  <si>
    <t>-</t>
  </si>
  <si>
    <t>Razão Social / Nome:</t>
  </si>
  <si>
    <t>Cidade:</t>
  </si>
  <si>
    <t>Email:</t>
  </si>
  <si>
    <t>CNPJ / CPF:</t>
  </si>
  <si>
    <t>Bairro:</t>
  </si>
  <si>
    <t>Estado:</t>
  </si>
  <si>
    <t>Azul Bebê</t>
  </si>
  <si>
    <t>Azul Perolado</t>
  </si>
  <si>
    <t>Bege</t>
  </si>
  <si>
    <t>Branca Perolada</t>
  </si>
  <si>
    <t>Cristal c/ Glitter</t>
  </si>
  <si>
    <t>Dourada</t>
  </si>
  <si>
    <t>Lilás c/ Glitter</t>
  </si>
  <si>
    <t>Marrom</t>
  </si>
  <si>
    <t>Ouro c/ Glitter</t>
  </si>
  <si>
    <t>Prata</t>
  </si>
  <si>
    <t>Rosa Bebê</t>
  </si>
  <si>
    <t>Rosa Chiclete</t>
  </si>
  <si>
    <t>Rosa Perolado</t>
  </si>
  <si>
    <t>Roxo Perolado</t>
  </si>
  <si>
    <t>Verde Escuro</t>
  </si>
  <si>
    <t>Verde Limão</t>
  </si>
  <si>
    <t>Verde Perolado</t>
  </si>
  <si>
    <t>PEDIDO DE CHINELOS CORTADOS</t>
  </si>
  <si>
    <t>Roxa Perolada</t>
  </si>
  <si>
    <t>Tranparente</t>
  </si>
  <si>
    <t>Roxo</t>
  </si>
  <si>
    <t>Transp. c/ Glitter</t>
  </si>
  <si>
    <t>Amarelo Brasil</t>
  </si>
  <si>
    <t>Etiqueta de PVC</t>
  </si>
  <si>
    <t>Vermelha</t>
  </si>
  <si>
    <t>Azul Brasil</t>
  </si>
  <si>
    <t>Berinjela</t>
  </si>
  <si>
    <t>Branca Brasil</t>
  </si>
  <si>
    <t>Preta Brasil</t>
  </si>
  <si>
    <t>Cor / Modelo</t>
  </si>
  <si>
    <t>0001</t>
  </si>
  <si>
    <t>0002</t>
  </si>
  <si>
    <t>0003</t>
  </si>
  <si>
    <t>0004</t>
  </si>
  <si>
    <t>0005</t>
  </si>
  <si>
    <t>0006</t>
  </si>
  <si>
    <t>0011</t>
  </si>
  <si>
    <t>0012</t>
  </si>
  <si>
    <t>0013</t>
  </si>
  <si>
    <t>0014</t>
  </si>
  <si>
    <t>0015</t>
  </si>
  <si>
    <t>0020</t>
  </si>
  <si>
    <t>0021</t>
  </si>
  <si>
    <t>0022</t>
  </si>
  <si>
    <t>0023</t>
  </si>
  <si>
    <t>0024</t>
  </si>
  <si>
    <t>0025</t>
  </si>
  <si>
    <t>0041</t>
  </si>
  <si>
    <t>0032</t>
  </si>
  <si>
    <t>0033</t>
  </si>
  <si>
    <t>0034</t>
  </si>
  <si>
    <t>0035</t>
  </si>
  <si>
    <t>0043</t>
  </si>
  <si>
    <t>0042</t>
  </si>
  <si>
    <t>0044</t>
  </si>
  <si>
    <t>0050</t>
  </si>
  <si>
    <t>0051</t>
  </si>
  <si>
    <t>0052</t>
  </si>
  <si>
    <t>0060</t>
  </si>
  <si>
    <t>0061</t>
  </si>
  <si>
    <t>0064</t>
  </si>
  <si>
    <t>0065</t>
  </si>
  <si>
    <t>0101</t>
  </si>
  <si>
    <t>0102</t>
  </si>
  <si>
    <t>0103</t>
  </si>
  <si>
    <t>0104</t>
  </si>
  <si>
    <t>0105</t>
  </si>
  <si>
    <t>0106</t>
  </si>
  <si>
    <t>0501</t>
  </si>
  <si>
    <t>0601</t>
  </si>
  <si>
    <t>0602</t>
  </si>
  <si>
    <t>0603</t>
  </si>
  <si>
    <t>1001</t>
  </si>
  <si>
    <t>1011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</si>
  <si>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</si>
  <si>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</si>
  <si>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</si>
  <si>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</si>
  <si>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</si>
  <si>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</si>
  <si>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</si>
  <si>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</si>
  <si>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</si>
  <si>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1013</t>
  </si>
  <si>
    <t>1050</t>
  </si>
  <si>
    <t>1051</t>
  </si>
  <si>
    <t>1052</t>
  </si>
  <si>
    <t>1053</t>
  </si>
  <si>
    <t>1054</t>
  </si>
  <si>
    <t>1055</t>
  </si>
  <si>
    <t>1056</t>
  </si>
  <si>
    <t>1057</t>
  </si>
  <si>
    <t>1060</t>
  </si>
  <si>
    <t>0016</t>
  </si>
  <si>
    <t>0018</t>
  </si>
  <si>
    <t>0026</t>
  </si>
  <si>
    <t>0027</t>
  </si>
  <si>
    <t>0028</t>
  </si>
  <si>
    <t>1012</t>
  </si>
  <si>
    <t>1100</t>
  </si>
  <si>
    <t>1101</t>
  </si>
  <si>
    <t>1102</t>
  </si>
  <si>
    <t>1110</t>
  </si>
  <si>
    <t>1111</t>
  </si>
  <si>
    <t>1112</t>
  </si>
  <si>
    <t>1113</t>
  </si>
  <si>
    <t>1114</t>
  </si>
  <si>
    <t>1115</t>
  </si>
  <si>
    <t>1116</t>
  </si>
  <si>
    <t>1117</t>
  </si>
  <si>
    <t>1120</t>
  </si>
  <si>
    <t>1121</t>
  </si>
  <si>
    <t>1122</t>
  </si>
  <si>
    <t>1125</t>
  </si>
  <si>
    <t>1130</t>
  </si>
  <si>
    <t>1131</t>
  </si>
  <si>
    <t>1132</t>
  </si>
  <si>
    <t>1133</t>
  </si>
  <si>
    <t>1134</t>
  </si>
  <si>
    <t>1135</t>
  </si>
  <si>
    <t>1136</t>
  </si>
  <si>
    <t>1137</t>
  </si>
  <si>
    <t>1140</t>
  </si>
  <si>
    <t>1141</t>
  </si>
  <si>
    <t>1200</t>
  </si>
  <si>
    <t>1201</t>
  </si>
  <si>
    <t>1202</t>
  </si>
  <si>
    <t>1203</t>
  </si>
  <si>
    <t>1204</t>
  </si>
  <si>
    <t>1220</t>
  </si>
  <si>
    <t>1221</t>
  </si>
  <si>
    <t>1126</t>
  </si>
  <si>
    <t>1230</t>
  </si>
  <si>
    <t>1231</t>
  </si>
  <si>
    <t>1240</t>
  </si>
  <si>
    <t>100 ml</t>
  </si>
  <si>
    <t>1 Litro</t>
  </si>
  <si>
    <t>Magenta</t>
  </si>
  <si>
    <t>Ciano</t>
  </si>
  <si>
    <t>3/4</t>
  </si>
  <si>
    <t>6/8</t>
  </si>
  <si>
    <t>9/0</t>
  </si>
  <si>
    <t>2/4</t>
  </si>
  <si>
    <t>Pink</t>
  </si>
  <si>
    <t>Placa Premium</t>
  </si>
  <si>
    <t>Verde Brasil</t>
  </si>
  <si>
    <t>Floral Rosa</t>
  </si>
  <si>
    <t>1/2 Placa PREMIUM c/ tecido</t>
  </si>
  <si>
    <t>1/2 Placa PREMIUM estampada</t>
  </si>
  <si>
    <t>1/2 Placa TOP c/ tecido</t>
  </si>
  <si>
    <t>2 pares</t>
  </si>
  <si>
    <t>4 pares</t>
  </si>
  <si>
    <t>Chinelo Estampado</t>
  </si>
  <si>
    <t>PRODUTO</t>
  </si>
  <si>
    <t>PREÇO</t>
  </si>
  <si>
    <t>Chinelo Estampado (17-32)</t>
  </si>
  <si>
    <t>Chinelo Estampado (33-40)</t>
  </si>
  <si>
    <t>Chinelo Estampado (41-44)</t>
  </si>
  <si>
    <t>Estampas (P)</t>
  </si>
  <si>
    <t>Estampas (M)</t>
  </si>
  <si>
    <t>Estampas (G)</t>
  </si>
  <si>
    <t>Branco c/ Preto</t>
  </si>
  <si>
    <t>Preto c/ Branco</t>
  </si>
  <si>
    <t>Vermelho c/ Branco</t>
  </si>
  <si>
    <t>Pink c/ Branco</t>
  </si>
  <si>
    <t>Vermelho Perol.</t>
  </si>
  <si>
    <t>Xadrez Rosa</t>
  </si>
  <si>
    <t>Xadrez Azul</t>
  </si>
  <si>
    <t>Leopardo</t>
  </si>
  <si>
    <t>Lâmina (PREMIUM) c/ tecido</t>
  </si>
  <si>
    <t>Lâmina (PREMIUM) s/ tecido</t>
  </si>
  <si>
    <t>Lâmina (PREMIUM) estampada</t>
  </si>
  <si>
    <t>Tira Slim Pacote (10 pares)</t>
  </si>
  <si>
    <t>Tira Tradicional (10 pares)</t>
  </si>
  <si>
    <t>Transportadora:</t>
  </si>
  <si>
    <t>PEDIDO DE ESTAMPAS</t>
  </si>
  <si>
    <t>Modelo</t>
  </si>
  <si>
    <t>Qtde</t>
  </si>
  <si>
    <t>Somente Visualização de</t>
  </si>
  <si>
    <t>Estampas:</t>
  </si>
  <si>
    <t>1142</t>
  </si>
  <si>
    <t>Estampas AINDA NÃO</t>
  </si>
  <si>
    <t>Tira Slim c/ Glitter</t>
  </si>
  <si>
    <t>Etiqueta de numeração</t>
  </si>
  <si>
    <t>Rolo</t>
  </si>
  <si>
    <t>Cep:</t>
  </si>
  <si>
    <t>Inscrição Estadual:</t>
  </si>
  <si>
    <t>Lâmina (PREMIUM) s/ tecido (2 pares)</t>
  </si>
  <si>
    <t>Lâmina (PREMIUM) s/ tecido (4 pares)</t>
  </si>
  <si>
    <t>Lâmina (PREMIUM) c/ tecido (2 pares)</t>
  </si>
  <si>
    <t>Lâmina (PREMIUM) c/ tecido (4 pares)</t>
  </si>
  <si>
    <t>Lâmina (PREMIUM) estampado (2 pares)</t>
  </si>
  <si>
    <t>Lâmina (PREMIUM) estampado (4 pares)</t>
  </si>
  <si>
    <t>poa vermelho</t>
  </si>
  <si>
    <t>poa preto</t>
  </si>
  <si>
    <t>rosa com poa preto</t>
  </si>
  <si>
    <t>AngryBirds Poa Amarelo</t>
  </si>
  <si>
    <t>Elefante Marrom</t>
  </si>
  <si>
    <t>Garfield Branco</t>
  </si>
  <si>
    <t>Paris</t>
  </si>
  <si>
    <t>Egípcia</t>
  </si>
  <si>
    <t>Onça</t>
  </si>
  <si>
    <t>Onça Azul</t>
  </si>
  <si>
    <t>Onça Verde</t>
  </si>
  <si>
    <t>Girafa</t>
  </si>
  <si>
    <t>Zebra</t>
  </si>
  <si>
    <t>Pavão</t>
  </si>
  <si>
    <t>Cobra</t>
  </si>
  <si>
    <t>Jamaica</t>
  </si>
  <si>
    <t>Obra de Arte</t>
  </si>
  <si>
    <t>Copas</t>
  </si>
  <si>
    <t>Copas Preta</t>
  </si>
  <si>
    <t>Calçadão</t>
  </si>
  <si>
    <t>Dolar</t>
  </si>
  <si>
    <t>Grafite</t>
  </si>
  <si>
    <t>Camuflada Verde</t>
  </si>
  <si>
    <t>Camuflada Verde Marrom</t>
  </si>
  <si>
    <t>Camuflada Cinza</t>
  </si>
  <si>
    <t>Ibisco</t>
  </si>
  <si>
    <t>Floral com Azul</t>
  </si>
  <si>
    <t>Floral Nova Roxa</t>
  </si>
  <si>
    <t>Floral Roxa</t>
  </si>
  <si>
    <t>Kisses</t>
  </si>
  <si>
    <t>Kiss Red</t>
  </si>
  <si>
    <t>Love</t>
  </si>
  <si>
    <t>Borboleta</t>
  </si>
  <si>
    <t>Borboleta Lilás</t>
  </si>
  <si>
    <t>Abstrato</t>
  </si>
  <si>
    <t>Ladrilho</t>
  </si>
  <si>
    <t>CORES</t>
  </si>
  <si>
    <t>Pacote</t>
  </si>
  <si>
    <t>Maço (10 par.)</t>
  </si>
  <si>
    <t>PRODUTO 1</t>
  </si>
  <si>
    <t>PRODUTO 2</t>
  </si>
  <si>
    <t>PRODUTO 3</t>
  </si>
  <si>
    <t>TAMANHO E UNIDADE (TU)</t>
  </si>
  <si>
    <t>N</t>
  </si>
  <si>
    <t>Alicate Vazador</t>
  </si>
  <si>
    <t>Cola de PVC Tubo</t>
  </si>
  <si>
    <t>Cola Instantânea Tubo</t>
  </si>
  <si>
    <t>Cola Contato Tubo</t>
  </si>
  <si>
    <t>(75g)</t>
  </si>
  <si>
    <t>(200g)</t>
  </si>
  <si>
    <t>70 unid.</t>
  </si>
  <si>
    <t>Cores Diversas</t>
  </si>
  <si>
    <t>(20g)</t>
  </si>
  <si>
    <t>Cola Contato Tubo (75g)</t>
  </si>
  <si>
    <t>Pacote (30)</t>
  </si>
  <si>
    <t>Pacote (80)</t>
  </si>
  <si>
    <t>Pacote (20)</t>
  </si>
  <si>
    <t>Pacote (100)</t>
  </si>
  <si>
    <t>Strass por metro</t>
  </si>
  <si>
    <t>Metro</t>
  </si>
  <si>
    <t>Trava Anel</t>
  </si>
  <si>
    <t>1000 Unid.</t>
  </si>
  <si>
    <t>Manta de Strass (5cm p. 1,2m)</t>
  </si>
  <si>
    <t>Dourado</t>
  </si>
  <si>
    <t>Rosé</t>
  </si>
  <si>
    <t>Colorido</t>
  </si>
  <si>
    <t>Papel sublimático A4</t>
  </si>
  <si>
    <t>Papel sublimático A3</t>
  </si>
  <si>
    <t>Papel sublimático A3 (100 fls.)</t>
  </si>
  <si>
    <t>Papel sublimático A3 (500 fls.)</t>
  </si>
  <si>
    <t>Papel sublimático A4 (100 fls.)</t>
  </si>
  <si>
    <t>Papel sublimático A4 (500 fls.)</t>
  </si>
  <si>
    <t>Único</t>
  </si>
  <si>
    <t>Caveirinha Branca</t>
  </si>
  <si>
    <t>Caveirinha Preta</t>
  </si>
  <si>
    <t>Cerejinha</t>
  </si>
  <si>
    <t>Coqueiro Hawaii</t>
  </si>
  <si>
    <t>Coqueiro Jamaica</t>
  </si>
  <si>
    <t>Corujinha Colorida</t>
  </si>
  <si>
    <t>Corujinha Rosa</t>
  </si>
  <si>
    <t>Elefante Colorido</t>
  </si>
  <si>
    <t>Frutinhas</t>
  </si>
  <si>
    <t>Gatinho Fofo</t>
  </si>
  <si>
    <t>I Love Dogs</t>
  </si>
  <si>
    <t>I Love Paris</t>
  </si>
  <si>
    <t>Joanhinha Verde</t>
  </si>
  <si>
    <t>Joaninha Vermelha</t>
  </si>
  <si>
    <t>Zebra Vetor</t>
  </si>
  <si>
    <t>Efefante Colorido</t>
  </si>
  <si>
    <t>Joaninha Verde</t>
  </si>
  <si>
    <t>Preta Jamaica</t>
  </si>
  <si>
    <t>Cinza c/ Filete</t>
  </si>
  <si>
    <t>Grade (21 par.)</t>
  </si>
  <si>
    <t>Strass Rolo (50 metros)</t>
  </si>
  <si>
    <t>Faca de Aço Simples</t>
  </si>
  <si>
    <t>Faca de Aço c/ Chapa</t>
  </si>
  <si>
    <t>Faca de Madeira Dupla</t>
  </si>
  <si>
    <t>Placa Gold</t>
  </si>
  <si>
    <t>Placa Floral</t>
  </si>
  <si>
    <t>Marron</t>
  </si>
  <si>
    <t>Piercing Grande</t>
  </si>
  <si>
    <t>Ponto de Luz</t>
  </si>
  <si>
    <t>Lonita</t>
  </si>
  <si>
    <t>Caranguejo</t>
  </si>
  <si>
    <t>Corujinha</t>
  </si>
  <si>
    <t>Guaxinim</t>
  </si>
  <si>
    <t>Cristal</t>
  </si>
  <si>
    <t>2 unid.</t>
  </si>
  <si>
    <t>4 unid.</t>
  </si>
  <si>
    <t>Piercing Pequeno</t>
  </si>
  <si>
    <t>Piercing Médio</t>
  </si>
  <si>
    <t>Modelos Diversos</t>
  </si>
  <si>
    <t>1- Laço Preto</t>
  </si>
  <si>
    <t>2- Laço Vermelho</t>
  </si>
  <si>
    <t>3- Laço Azul Royal</t>
  </si>
  <si>
    <t>4- Laço Branco</t>
  </si>
  <si>
    <t>5- Laço Pink</t>
  </si>
  <si>
    <t>6- Laço Azul Bebê</t>
  </si>
  <si>
    <t>7- Laço Verde</t>
  </si>
  <si>
    <t>8- Laço Amarelo</t>
  </si>
  <si>
    <t>Etiqueta de PVC (1-8)</t>
  </si>
  <si>
    <t>9- Borboleta</t>
  </si>
  <si>
    <t>10- Flor Tripla Preta</t>
  </si>
  <si>
    <t>11- Flor Tripla Verde</t>
  </si>
  <si>
    <t>12- Flor Tripla Pink</t>
  </si>
  <si>
    <t>13- Avião Verde</t>
  </si>
  <si>
    <t>14- Avião Azul</t>
  </si>
  <si>
    <t>Etiqueta de PVC (9-14)</t>
  </si>
  <si>
    <t>Etiqueta de PVC (15-29)</t>
  </si>
  <si>
    <t>15- Miney</t>
  </si>
  <si>
    <t>17- Peppa Cabeça</t>
  </si>
  <si>
    <t>20- Shrek</t>
  </si>
  <si>
    <t>21- Barbie</t>
  </si>
  <si>
    <t>22- Frozen Azul</t>
  </si>
  <si>
    <t>23- Frozen Branco</t>
  </si>
  <si>
    <t>24- Carros</t>
  </si>
  <si>
    <t>25- Carro F1</t>
  </si>
  <si>
    <t>26- Homem Aranha</t>
  </si>
  <si>
    <t>27- Quadriciclo</t>
  </si>
  <si>
    <t>28- Bart Simpson</t>
  </si>
  <si>
    <t>29-Batman</t>
  </si>
  <si>
    <t>Etiqueta de PVC (30)</t>
  </si>
  <si>
    <t>30- Kids</t>
  </si>
  <si>
    <t>31- Patati Patatá Azul</t>
  </si>
  <si>
    <t>32- Patati Patatá Vermelho</t>
  </si>
  <si>
    <t>33-Cachorro Laranja</t>
  </si>
  <si>
    <t>34- Cachorro Azul</t>
  </si>
  <si>
    <t>35- Cachorro Amarelo</t>
  </si>
  <si>
    <t>36- Coca Cola Vermelho</t>
  </si>
  <si>
    <t>37- Dog Bege</t>
  </si>
  <si>
    <t>38- Dog Azul</t>
  </si>
  <si>
    <t>39- Abelhinha</t>
  </si>
  <si>
    <t>40- Ursinho Rosa</t>
  </si>
  <si>
    <t>41- Ursinho Branco</t>
  </si>
  <si>
    <t>42- Coca Cola Preto</t>
  </si>
  <si>
    <t>43- Brahma</t>
  </si>
  <si>
    <t>44- Skol</t>
  </si>
  <si>
    <t>Etiqueta de PVC (31-44)</t>
  </si>
  <si>
    <t>Etiqueta de PVC (45-54)</t>
  </si>
  <si>
    <t>45- Zebrinha</t>
  </si>
  <si>
    <t>46- Pintinho Amarelinho</t>
  </si>
  <si>
    <t>47- Galinho</t>
  </si>
  <si>
    <t>48- Gatinho Azul</t>
  </si>
  <si>
    <t>49- Gatinho Rosa</t>
  </si>
  <si>
    <t>50- Gatinhos Sol</t>
  </si>
  <si>
    <t>51- Gatinhos Lua</t>
  </si>
  <si>
    <t>52- Leãozinho</t>
  </si>
  <si>
    <t>53- Sapinho</t>
  </si>
  <si>
    <t>54- Gatinho Branco</t>
  </si>
  <si>
    <t>Etiqueta de PVC (55)</t>
  </si>
  <si>
    <t>55- Elza Frozen</t>
  </si>
  <si>
    <t>Etiqueta de PVC (56-65)</t>
  </si>
  <si>
    <t>56- Olaf Frozen</t>
  </si>
  <si>
    <t>57- Gelo Frozen Azul</t>
  </si>
  <si>
    <t>58- Gelo Frozen Vermelho</t>
  </si>
  <si>
    <t>59- Moranguinho</t>
  </si>
  <si>
    <t>60- Morango</t>
  </si>
  <si>
    <t>61- Melancia</t>
  </si>
  <si>
    <t>62- Pimentinha</t>
  </si>
  <si>
    <t>63- Flor Roxa</t>
  </si>
  <si>
    <t>64- Mickey</t>
  </si>
  <si>
    <t>65- Monster High</t>
  </si>
  <si>
    <t>Etiqueta de PVC (66-75)</t>
  </si>
  <si>
    <t>66-  Tartaruguinha</t>
  </si>
  <si>
    <t>67- Piu Piu</t>
  </si>
  <si>
    <t>68- Frajola</t>
  </si>
  <si>
    <t>70- Joaninha</t>
  </si>
  <si>
    <t>71- Sereia Rosa</t>
  </si>
  <si>
    <t>72- Sereia Verde</t>
  </si>
  <si>
    <t>73- Galinha Pintadinha Vermelha</t>
  </si>
  <si>
    <t>16- Galinha Pintadinha Amarela</t>
  </si>
  <si>
    <t>74- Minions</t>
  </si>
  <si>
    <t>75- Chaves</t>
  </si>
  <si>
    <t>Etiqueta de PVC (76-81)</t>
  </si>
  <si>
    <t>76- Kiko</t>
  </si>
  <si>
    <t>77- Chiquinha</t>
  </si>
  <si>
    <t>78- Gata Marrie Rosa</t>
  </si>
  <si>
    <t>79- Gata Marrie Branca</t>
  </si>
  <si>
    <t>80- Hibisco Verde</t>
  </si>
  <si>
    <t>81- Hibisco Rosa</t>
  </si>
  <si>
    <t>Etiqueta de PVC (82)</t>
  </si>
  <si>
    <t>82- Peppa Pig</t>
  </si>
  <si>
    <t>Etiqueta de PVC (83-90)</t>
  </si>
  <si>
    <t>83- Bob Esponja</t>
  </si>
  <si>
    <t>84- Bob Esponja Cabeça</t>
  </si>
  <si>
    <t>85- Pica Pau</t>
  </si>
  <si>
    <t>86- Penelope Charmosa</t>
  </si>
  <si>
    <t>87- Hello Kitty Coroa</t>
  </si>
  <si>
    <t>88-Hello Kitty Laço</t>
  </si>
  <si>
    <t>89- Coração Vermelho</t>
  </si>
  <si>
    <t>90- Coração Dourado</t>
  </si>
  <si>
    <t>a- Hollister</t>
  </si>
  <si>
    <t>c- Nike Branco</t>
  </si>
  <si>
    <t>c1- Nike Preto</t>
  </si>
  <si>
    <t>f1- Puma Preto</t>
  </si>
  <si>
    <t>b- Lacoste</t>
  </si>
  <si>
    <t>d- Polo</t>
  </si>
  <si>
    <t>e- Colcci</t>
  </si>
  <si>
    <t>f- Puma Branco</t>
  </si>
  <si>
    <t>g- Adidas Branco</t>
  </si>
  <si>
    <t>g1- Adidas Preto</t>
  </si>
  <si>
    <t>Etiqueta de PVC (h1)</t>
  </si>
  <si>
    <t>h- Brasil Grande</t>
  </si>
  <si>
    <t>h1- Brasil Pequeno</t>
  </si>
  <si>
    <t>Etiqueta de PVC (i-s)</t>
  </si>
  <si>
    <t>i- Argentina</t>
  </si>
  <si>
    <t>j- Japão</t>
  </si>
  <si>
    <t>l- França</t>
  </si>
  <si>
    <t>m- Inglaterra</t>
  </si>
  <si>
    <t>n- Espanha</t>
  </si>
  <si>
    <t>o- Grêmio</t>
  </si>
  <si>
    <t>p- Botafogo</t>
  </si>
  <si>
    <t>q- Vasco da Gama</t>
  </si>
  <si>
    <t>r- Flamengo</t>
  </si>
  <si>
    <t>s- Corinthians</t>
  </si>
  <si>
    <t>Etiqueta de PVC (s1-s2)</t>
  </si>
  <si>
    <t>s1- Corinthians Preto</t>
  </si>
  <si>
    <t>s2- Corinthians Branco</t>
  </si>
  <si>
    <t>Etiqueta de PVC (t-z)</t>
  </si>
  <si>
    <t>t- São Paulo</t>
  </si>
  <si>
    <t>u- Santos</t>
  </si>
  <si>
    <t>v- Palmeiras</t>
  </si>
  <si>
    <t>x- Inter</t>
  </si>
  <si>
    <t>y- Fluminense</t>
  </si>
  <si>
    <t>z- Atlético Mineiro</t>
  </si>
  <si>
    <t>Pacote (50)</t>
  </si>
  <si>
    <t>Pacote (40)</t>
  </si>
  <si>
    <t>Etiqueta de PVC (a-h)</t>
  </si>
  <si>
    <t>18- Ben 10 Cabeça</t>
  </si>
  <si>
    <t>19- Ben 10 Logo</t>
  </si>
  <si>
    <t>69- Pernalonga</t>
  </si>
  <si>
    <t>k- Itália</t>
  </si>
  <si>
    <t>Beija Flor</t>
  </si>
  <si>
    <t>Dálmatas</t>
  </si>
  <si>
    <t>Libélula Colorida</t>
  </si>
  <si>
    <t>Lírios</t>
  </si>
  <si>
    <t>London</t>
  </si>
  <si>
    <t>Panda Azul</t>
  </si>
  <si>
    <t>Panda Rosa</t>
  </si>
  <si>
    <t>Peruana</t>
  </si>
  <si>
    <t>Psicodélico</t>
  </si>
  <si>
    <t>Dragãozinho</t>
  </si>
  <si>
    <t>Califórnia Surf</t>
  </si>
  <si>
    <t>Minions</t>
  </si>
  <si>
    <t>Tira Champion</t>
  </si>
  <si>
    <t>Preto c/ Vermelho</t>
  </si>
  <si>
    <t>Verde Bandeira c/ Branco</t>
  </si>
  <si>
    <t>1/2 Placa PREMIUM c/ lonita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</si>
  <si>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</si>
  <si>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</si>
  <si>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</si>
  <si>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</si>
  <si>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</si>
  <si>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</si>
  <si>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</si>
  <si>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</si>
  <si>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</si>
  <si>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</si>
  <si>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</si>
  <si>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</si>
  <si>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</si>
  <si>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Lâmina (PREMIUM) c/ lonita</t>
  </si>
  <si>
    <t>Lâmina (PREMIUM) c/ lonita (2 pares)</t>
  </si>
  <si>
    <t>Lâmina (PREMIUM) c/ lonita (4 pares)</t>
  </si>
  <si>
    <t>Lâmina (GOLD) s/ tecido</t>
  </si>
  <si>
    <t>1 par e 1 pé</t>
  </si>
  <si>
    <t>3 pares</t>
  </si>
  <si>
    <t>Lâmina (GOLD) s/ tecido (1 par e 1 pé)</t>
  </si>
  <si>
    <t>Lâmina (GOLD) s/ tecido (3 pares)</t>
  </si>
  <si>
    <t>Placa Gold c/ Capacho</t>
  </si>
  <si>
    <t>Preto c/ Pink</t>
  </si>
  <si>
    <t>Pink c/ Pink</t>
  </si>
  <si>
    <t>Amarelo c/ Branco</t>
  </si>
  <si>
    <t>Amarelo c/ Verde Água</t>
  </si>
  <si>
    <t>Roxo c/ Branco</t>
  </si>
  <si>
    <t>Roxo c/ Azul Marinho</t>
  </si>
  <si>
    <t>Branco c/ Verde Água</t>
  </si>
  <si>
    <t>Branco c/ Pink</t>
  </si>
  <si>
    <t>Azul Royal c/ Azul Royal</t>
  </si>
  <si>
    <t>Azul Royal c/ Branco</t>
  </si>
  <si>
    <t>Vermelho c/ Rosa Bebê</t>
  </si>
  <si>
    <t>Lâmina (GOLD) c/ Capacho</t>
  </si>
  <si>
    <t>Lâmina (GOLD) c/ Capacho (1 par e 1 pé)</t>
  </si>
  <si>
    <t>Lâmina (GOLD) c/ Capacho (3 pares)</t>
  </si>
  <si>
    <t>Prensa Térmica</t>
  </si>
  <si>
    <t>220 V</t>
  </si>
  <si>
    <t>38cmx38cm</t>
  </si>
  <si>
    <t>Máquina de cortar + KIT</t>
  </si>
  <si>
    <t>KIT Completo</t>
  </si>
  <si>
    <t>Expositor</t>
  </si>
  <si>
    <t>173x52x42</t>
  </si>
  <si>
    <t>Para 72 pares</t>
  </si>
  <si>
    <t>Obs: Sujeito a mudança devido à disponibilidade em estoque.</t>
  </si>
  <si>
    <t xml:space="preserve">Total: </t>
  </si>
  <si>
    <t>Chinelos Cortados</t>
  </si>
  <si>
    <t>Pacote (10 Pares)</t>
  </si>
  <si>
    <t>Pacote (200)</t>
  </si>
  <si>
    <t>Cabide Havaiana</t>
  </si>
  <si>
    <t>Cabide s/ Marca</t>
  </si>
  <si>
    <t>Tinta Sublimática Eurodot</t>
  </si>
  <si>
    <t>Tinta Sublimática Prime</t>
  </si>
  <si>
    <t>Tira Hallybaby Num. Sortida</t>
  </si>
  <si>
    <t>Tira Hallybaby (17/18)</t>
  </si>
  <si>
    <t>Tira Hallybaby (19/20)</t>
  </si>
  <si>
    <t>Tira Hallybaby (21/22)</t>
  </si>
  <si>
    <t>MATRIZ TAMANHO PREÇO (TP)</t>
  </si>
  <si>
    <t>Placa TOP FLEX</t>
  </si>
  <si>
    <t>1/2 Placa GOLD c/ tecido</t>
  </si>
  <si>
    <t>Verde Água Perol.</t>
  </si>
  <si>
    <t>Pink Perolado</t>
  </si>
  <si>
    <t>Marsala</t>
  </si>
  <si>
    <t>Rosa Flúor</t>
  </si>
  <si>
    <t>Cobre</t>
  </si>
  <si>
    <t>Azul Tiffany</t>
  </si>
  <si>
    <t>Ouro Velho</t>
  </si>
  <si>
    <t>Gold</t>
  </si>
  <si>
    <t>Amarela</t>
  </si>
  <si>
    <t>Café</t>
  </si>
  <si>
    <t>Areia</t>
  </si>
  <si>
    <t>Bege filete Marrom</t>
  </si>
  <si>
    <t>Verde Bandeira</t>
  </si>
  <si>
    <t>Verde Bandeira c/ Amarelo</t>
  </si>
  <si>
    <t>Azul Escuro c/ Branco</t>
  </si>
  <si>
    <t>Preto c/ Azul Brasil</t>
  </si>
  <si>
    <t>Preto c/ Preto</t>
  </si>
  <si>
    <t>Preto c/ Azul Bebê</t>
  </si>
  <si>
    <t>Branco c/ Branco</t>
  </si>
  <si>
    <t>Preto c/ Laranja</t>
  </si>
  <si>
    <t>Chinelo TOP s/ tecido</t>
  </si>
  <si>
    <t>Chinelo TOP c/ tecido</t>
  </si>
  <si>
    <t>Chinelo PREMIUM s/ tecido</t>
  </si>
  <si>
    <t>Chinelo PREMIUM c/ tecido</t>
  </si>
  <si>
    <t>Chinelo PREMIUM c/ lonita</t>
  </si>
  <si>
    <t>Chinelo GOLD s/ tecido</t>
  </si>
  <si>
    <t>Chinelo GOLD c/ tecido</t>
  </si>
  <si>
    <t>Chinelo GOLD c/ capacho</t>
  </si>
  <si>
    <t>Chinelo PREMIUM c/ tecido (17-32)</t>
  </si>
  <si>
    <t>Chinelo PREMIUM c/ tecido (33-40)</t>
  </si>
  <si>
    <t>Chinelo PREMIUM c/ tecido[ (41-44)</t>
  </si>
  <si>
    <t>Chinelo TOP c/ tecido (17-32)</t>
  </si>
  <si>
    <t>Chinelo TOP c/ tecido (33-40)</t>
  </si>
  <si>
    <t>Chinelo TOP c/ tecido (41-44)</t>
  </si>
  <si>
    <t>Chinelo GOLD c/ tecido (17-32)</t>
  </si>
  <si>
    <t>Chinelo GOLD c/ tecido (33-40)</t>
  </si>
  <si>
    <t>Chinelo GOLD c/ tecido (41-44)</t>
  </si>
  <si>
    <t>Chinelo PREMIUM s/ tecido (17-32)</t>
  </si>
  <si>
    <t>Chinelo PREMIUM s/ tecido (33-40)</t>
  </si>
  <si>
    <t>Chinelo PREMIUM s/ tecido (41-44)</t>
  </si>
  <si>
    <t>Chinelo PREMIUM c/ lonita (17-32)</t>
  </si>
  <si>
    <t>Chinelo PREMIUM c/ lonita (33-40)</t>
  </si>
  <si>
    <t>Chinelo PREMIUM c/ lonita (41-44)</t>
  </si>
  <si>
    <t>Chinelo TOP s/ tecido (17-32)</t>
  </si>
  <si>
    <t>Chinelo TOP s/ tecido (33-40)</t>
  </si>
  <si>
    <t>Chinelo TOP s/ tecido (41-44)</t>
  </si>
  <si>
    <t>Chinelo GOLD s/ tecido (17-32)</t>
  </si>
  <si>
    <t>Chinelo GOLD s/ tecido (33-40)</t>
  </si>
  <si>
    <t>Chinelo GOLD s/ tecido (41-44)</t>
  </si>
  <si>
    <t>Chinelo GOLD c/ capacho (17-32)</t>
  </si>
  <si>
    <t>Chinelo GOLD c/ capacho (33-40)</t>
  </si>
  <si>
    <t>Chinelo GOLD c/ capacho (41-44)</t>
  </si>
  <si>
    <t>Chinelo TOP FLEX c/ tecido</t>
  </si>
  <si>
    <t>Chinelo TOP FLEX s/ tecido</t>
  </si>
  <si>
    <t>Chinelo TOP FLEX c/ tecido (17-32)</t>
  </si>
  <si>
    <t>Chinelo TOP FLEX c/ tecido (33-40)</t>
  </si>
  <si>
    <t>Chinelo TOP FLEX c/ tecido (41-44)</t>
  </si>
  <si>
    <t>Chinelo TOP FLEX s/ tecido (17-32)</t>
  </si>
  <si>
    <t>Chinelo TOP FLEX s/ tecido (33-40)</t>
  </si>
  <si>
    <t>Chinelo TOP FLEX s/ tecido (41-44)</t>
  </si>
  <si>
    <t>Tira Slim Lisa Pac. (10 pares)</t>
  </si>
  <si>
    <t>Tira Trad. Lisa (10 pares)</t>
  </si>
  <si>
    <t>Tira Slim Lisa</t>
  </si>
  <si>
    <t>Tira Tradicional Lisa</t>
  </si>
  <si>
    <t>FICHA CADASTRAL</t>
  </si>
  <si>
    <t>Branco c/ Amarelo</t>
  </si>
  <si>
    <t>Verde Água c/ Amarelo</t>
  </si>
  <si>
    <t>Branco c/ Azul Royal</t>
  </si>
  <si>
    <t>Verde Água c/ Branco</t>
  </si>
  <si>
    <t>Pink c/ Preto</t>
  </si>
  <si>
    <t>Azul Marinho c/ Roxo</t>
  </si>
  <si>
    <t>Branco c/ Roxo</t>
  </si>
  <si>
    <t>Branco c/ Vermelho</t>
  </si>
  <si>
    <t>Rosa Bebê c/ Vermelho</t>
  </si>
  <si>
    <t>1/2 Placa TOP FLEX c/ tecido</t>
  </si>
  <si>
    <t>Verde</t>
  </si>
  <si>
    <t>Mín.5 metros</t>
  </si>
  <si>
    <t>Placa Premium Marmorizada</t>
  </si>
  <si>
    <t>PEDIDO  DE TIRAS E ETIQUETA DE NUMERAÇÃO</t>
  </si>
  <si>
    <t>Tira Slim com Glitter</t>
  </si>
  <si>
    <t>Pct. (10 par.)</t>
  </si>
  <si>
    <t>Etiqueta de Numeração</t>
  </si>
  <si>
    <t>Tira Asa Delta</t>
  </si>
  <si>
    <t>N/A</t>
  </si>
  <si>
    <t>Azul Bic</t>
  </si>
  <si>
    <t>Vermelho com preto</t>
  </si>
  <si>
    <t>Rosa com preto</t>
  </si>
  <si>
    <t>Tiras e etiqueta de  numeração</t>
  </si>
  <si>
    <t>Tira Asa Delta (Pct. 5 pares)</t>
  </si>
</sst>
</file>

<file path=xl/styles.xml><?xml version="1.0" encoding="utf-8"?>
<styleSheet xmlns="http://schemas.openxmlformats.org/spreadsheetml/2006/main">
  <numFmts count="3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  <numFmt numFmtId="165" formatCode="&quot;R$&quot;\ #,##0.0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0000"/>
      <name val="Tahoma"/>
      <family val="2"/>
    </font>
    <font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8F8F8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indexed="64"/>
      </top>
      <bottom/>
      <diagonal/>
    </border>
    <border>
      <left style="dotted">
        <color indexed="64"/>
      </left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242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Protection="1"/>
    <xf numFmtId="0" fontId="2" fillId="0" borderId="5" xfId="0" applyFont="1" applyBorder="1" applyAlignment="1" applyProtection="1">
      <alignment horizontal="right"/>
    </xf>
    <xf numFmtId="44" fontId="0" fillId="0" borderId="0" xfId="1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Border="1" applyProtection="1"/>
    <xf numFmtId="0" fontId="2" fillId="0" borderId="3" xfId="0" applyFont="1" applyBorder="1" applyAlignment="1" applyProtection="1">
      <alignment horizontal="center"/>
    </xf>
    <xf numFmtId="0" fontId="2" fillId="0" borderId="3" xfId="0" applyFont="1" applyBorder="1" applyProtection="1"/>
    <xf numFmtId="0" fontId="2" fillId="0" borderId="4" xfId="0" applyFont="1" applyBorder="1" applyProtection="1"/>
    <xf numFmtId="0" fontId="4" fillId="0" borderId="4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0" xfId="0" applyFont="1" applyProtection="1"/>
    <xf numFmtId="0" fontId="6" fillId="0" borderId="0" xfId="0" applyFont="1" applyProtection="1"/>
    <xf numFmtId="0" fontId="6" fillId="0" borderId="0" xfId="0" applyFont="1" applyFill="1" applyProtection="1"/>
    <xf numFmtId="0" fontId="0" fillId="0" borderId="0" xfId="0" applyProtection="1"/>
    <xf numFmtId="0" fontId="0" fillId="0" borderId="0" xfId="0" applyFill="1" applyProtection="1">
      <protection locked="0"/>
    </xf>
    <xf numFmtId="0" fontId="0" fillId="0" borderId="0" xfId="0" applyProtection="1"/>
    <xf numFmtId="0" fontId="2" fillId="0" borderId="0" xfId="0" applyFont="1" applyFill="1" applyAlignment="1" applyProtection="1">
      <alignment horizontal="center"/>
    </xf>
    <xf numFmtId="0" fontId="0" fillId="0" borderId="0" xfId="0" applyProtection="1"/>
    <xf numFmtId="0" fontId="0" fillId="0" borderId="0" xfId="0"/>
    <xf numFmtId="0" fontId="0" fillId="0" borderId="0" xfId="0" applyProtection="1"/>
    <xf numFmtId="0" fontId="0" fillId="0" borderId="0" xfId="0" applyProtection="1"/>
    <xf numFmtId="0" fontId="2" fillId="0" borderId="0" xfId="0" applyFont="1" applyBorder="1" applyAlignment="1" applyProtection="1">
      <alignment horizontal="left"/>
    </xf>
    <xf numFmtId="44" fontId="0" fillId="0" borderId="0" xfId="1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6" fillId="0" borderId="0" xfId="0" applyFont="1" applyAlignment="1">
      <alignment horizontal="center" vertic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Border="1" applyProtection="1"/>
    <xf numFmtId="0" fontId="0" fillId="0" borderId="0" xfId="0" applyProtection="1"/>
    <xf numFmtId="0" fontId="2" fillId="0" borderId="10" xfId="0" applyFont="1" applyBorder="1" applyProtection="1"/>
    <xf numFmtId="0" fontId="0" fillId="0" borderId="3" xfId="0" applyBorder="1" applyProtection="1"/>
    <xf numFmtId="0" fontId="7" fillId="0" borderId="0" xfId="0" applyFont="1" applyProtection="1"/>
    <xf numFmtId="0" fontId="2" fillId="0" borderId="13" xfId="0" applyFont="1" applyBorder="1" applyProtection="1"/>
    <xf numFmtId="0" fontId="0" fillId="0" borderId="16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49" fontId="3" fillId="0" borderId="0" xfId="0" applyNumberFormat="1" applyFont="1" applyAlignment="1">
      <alignment horizontal="center" vertical="center"/>
    </xf>
    <xf numFmtId="0" fontId="0" fillId="0" borderId="17" xfId="0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2" fillId="0" borderId="0" xfId="0" applyFont="1" applyProtection="1"/>
    <xf numFmtId="0" fontId="2" fillId="0" borderId="6" xfId="0" applyFont="1" applyFill="1" applyBorder="1" applyAlignment="1" applyProtection="1">
      <alignment horizontal="right"/>
    </xf>
    <xf numFmtId="49" fontId="0" fillId="0" borderId="20" xfId="1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Protection="1">
      <protection locked="0"/>
    </xf>
    <xf numFmtId="0" fontId="9" fillId="0" borderId="0" xfId="0" applyFont="1" applyFill="1" applyBorder="1" applyAlignment="1" applyProtection="1"/>
    <xf numFmtId="0" fontId="0" fillId="0" borderId="0" xfId="0" applyProtection="1"/>
    <xf numFmtId="0" fontId="0" fillId="0" borderId="0" xfId="0" applyProtection="1"/>
    <xf numFmtId="44" fontId="0" fillId="0" borderId="0" xfId="0" applyNumberFormat="1" applyProtection="1"/>
    <xf numFmtId="0" fontId="0" fillId="0" borderId="0" xfId="0" applyFill="1" applyBorder="1" applyProtection="1"/>
    <xf numFmtId="0" fontId="4" fillId="0" borderId="38" xfId="0" applyFont="1" applyBorder="1" applyProtection="1"/>
    <xf numFmtId="0" fontId="4" fillId="0" borderId="10" xfId="0" applyFont="1" applyBorder="1" applyProtection="1"/>
    <xf numFmtId="0" fontId="6" fillId="0" borderId="0" xfId="0" applyFont="1" applyBorder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3" xfId="0" applyFill="1" applyBorder="1" applyProtection="1"/>
    <xf numFmtId="0" fontId="0" fillId="0" borderId="2" xfId="0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Protection="1"/>
    <xf numFmtId="49" fontId="0" fillId="0" borderId="0" xfId="0" applyNumberFormat="1" applyProtection="1"/>
    <xf numFmtId="17" fontId="2" fillId="0" borderId="5" xfId="0" applyNumberFormat="1" applyFont="1" applyBorder="1" applyAlignment="1" applyProtection="1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Border="1" applyAlignment="1" applyProtection="1"/>
    <xf numFmtId="0" fontId="0" fillId="0" borderId="2" xfId="0" applyFill="1" applyBorder="1" applyProtection="1"/>
    <xf numFmtId="0" fontId="0" fillId="0" borderId="2" xfId="0" applyBorder="1" applyProtection="1"/>
    <xf numFmtId="0" fontId="0" fillId="0" borderId="2" xfId="0" applyFill="1" applyBorder="1" applyProtection="1">
      <protection locked="0"/>
    </xf>
    <xf numFmtId="0" fontId="0" fillId="0" borderId="2" xfId="0" applyBorder="1" applyProtection="1">
      <protection locked="0"/>
    </xf>
    <xf numFmtId="0" fontId="2" fillId="0" borderId="0" xfId="0" applyFont="1" applyFill="1" applyProtection="1"/>
    <xf numFmtId="0" fontId="0" fillId="0" borderId="0" xfId="0" applyFill="1" applyProtection="1"/>
    <xf numFmtId="44" fontId="0" fillId="0" borderId="0" xfId="0" applyNumberFormat="1" applyFill="1" applyBorder="1" applyAlignment="1" applyProtection="1"/>
    <xf numFmtId="44" fontId="0" fillId="0" borderId="39" xfId="0" applyNumberFormat="1" applyFill="1" applyBorder="1" applyAlignment="1" applyProtection="1"/>
    <xf numFmtId="0" fontId="2" fillId="2" borderId="1" xfId="0" applyFont="1" applyFill="1" applyBorder="1" applyProtection="1"/>
    <xf numFmtId="0" fontId="0" fillId="2" borderId="2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2" fillId="2" borderId="0" xfId="0" applyFont="1" applyFill="1" applyBorder="1" applyAlignment="1" applyProtection="1"/>
    <xf numFmtId="0" fontId="2" fillId="0" borderId="54" xfId="0" applyFont="1" applyFill="1" applyBorder="1" applyProtection="1"/>
    <xf numFmtId="0" fontId="0" fillId="0" borderId="54" xfId="0" applyFill="1" applyBorder="1" applyProtection="1"/>
    <xf numFmtId="0" fontId="0" fillId="0" borderId="54" xfId="0" applyBorder="1" applyProtection="1"/>
    <xf numFmtId="0" fontId="2" fillId="2" borderId="2" xfId="0" applyFont="1" applyFill="1" applyBorder="1" applyAlignment="1" applyProtection="1">
      <alignment horizontal="center"/>
    </xf>
    <xf numFmtId="0" fontId="6" fillId="0" borderId="0" xfId="0" applyFont="1"/>
    <xf numFmtId="0" fontId="6" fillId="0" borderId="35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 applyFill="1" applyBorder="1"/>
    <xf numFmtId="0" fontId="6" fillId="0" borderId="23" xfId="0" applyFont="1" applyBorder="1"/>
    <xf numFmtId="49" fontId="6" fillId="0" borderId="24" xfId="0" applyNumberFormat="1" applyFont="1" applyBorder="1"/>
    <xf numFmtId="0" fontId="6" fillId="0" borderId="25" xfId="0" applyFont="1" applyFill="1" applyBorder="1"/>
    <xf numFmtId="0" fontId="6" fillId="0" borderId="25" xfId="0" applyFont="1" applyBorder="1"/>
    <xf numFmtId="0" fontId="6" fillId="0" borderId="35" xfId="0" applyFont="1" applyBorder="1"/>
    <xf numFmtId="49" fontId="6" fillId="0" borderId="23" xfId="0" applyNumberFormat="1" applyFont="1" applyBorder="1" applyProtection="1">
      <protection locked="0"/>
    </xf>
    <xf numFmtId="0" fontId="6" fillId="0" borderId="24" xfId="0" applyFont="1" applyBorder="1"/>
    <xf numFmtId="0" fontId="6" fillId="0" borderId="5" xfId="0" applyFont="1" applyBorder="1"/>
    <xf numFmtId="44" fontId="6" fillId="0" borderId="5" xfId="0" applyNumberFormat="1" applyFont="1" applyBorder="1"/>
    <xf numFmtId="44" fontId="6" fillId="0" borderId="0" xfId="1" applyFont="1" applyFill="1" applyBorder="1"/>
    <xf numFmtId="0" fontId="6" fillId="0" borderId="26" xfId="0" applyFont="1" applyBorder="1"/>
    <xf numFmtId="49" fontId="6" fillId="0" borderId="0" xfId="0" applyNumberFormat="1" applyFont="1" applyBorder="1"/>
    <xf numFmtId="0" fontId="6" fillId="0" borderId="27" xfId="0" applyFont="1" applyBorder="1"/>
    <xf numFmtId="0" fontId="6" fillId="0" borderId="0" xfId="0" applyFont="1" applyFill="1"/>
    <xf numFmtId="0" fontId="6" fillId="0" borderId="36" xfId="0" applyFont="1" applyBorder="1"/>
    <xf numFmtId="49" fontId="6" fillId="0" borderId="0" xfId="0" applyNumberFormat="1" applyFont="1"/>
    <xf numFmtId="44" fontId="6" fillId="0" borderId="0" xfId="0" applyNumberFormat="1" applyFont="1" applyBorder="1"/>
    <xf numFmtId="0" fontId="6" fillId="0" borderId="0" xfId="0" applyFont="1" applyBorder="1"/>
    <xf numFmtId="0" fontId="6" fillId="0" borderId="27" xfId="0" applyFont="1" applyFill="1" applyBorder="1"/>
    <xf numFmtId="0" fontId="6" fillId="0" borderId="5" xfId="0" applyFont="1" applyFill="1" applyBorder="1"/>
    <xf numFmtId="44" fontId="6" fillId="0" borderId="5" xfId="1" applyFont="1" applyFill="1" applyBorder="1"/>
    <xf numFmtId="0" fontId="6" fillId="0" borderId="37" xfId="0" applyFont="1" applyBorder="1"/>
    <xf numFmtId="44" fontId="6" fillId="0" borderId="5" xfId="0" applyNumberFormat="1" applyFont="1" applyFill="1" applyBorder="1"/>
    <xf numFmtId="164" fontId="6" fillId="0" borderId="0" xfId="0" applyNumberFormat="1" applyFont="1" applyBorder="1"/>
    <xf numFmtId="44" fontId="6" fillId="0" borderId="27" xfId="0" applyNumberFormat="1" applyFont="1" applyBorder="1"/>
    <xf numFmtId="164" fontId="6" fillId="0" borderId="5" xfId="0" applyNumberFormat="1" applyFont="1" applyBorder="1"/>
    <xf numFmtId="49" fontId="6" fillId="0" borderId="0" xfId="0" applyNumberFormat="1" applyFont="1" applyFill="1" applyBorder="1"/>
    <xf numFmtId="44" fontId="6" fillId="0" borderId="0" xfId="1" applyFont="1" applyFill="1" applyBorder="1" applyAlignment="1">
      <alignment vertical="top"/>
    </xf>
    <xf numFmtId="44" fontId="6" fillId="0" borderId="0" xfId="0" applyNumberFormat="1" applyFont="1" applyFill="1" applyBorder="1" applyAlignment="1">
      <alignment horizontal="right" vertical="top"/>
    </xf>
    <xf numFmtId="0" fontId="6" fillId="0" borderId="36" xfId="0" applyFont="1" applyFill="1" applyBorder="1"/>
    <xf numFmtId="0" fontId="6" fillId="0" borderId="26" xfId="0" applyFont="1" applyFill="1" applyBorder="1"/>
    <xf numFmtId="44" fontId="6" fillId="0" borderId="0" xfId="0" applyNumberFormat="1" applyFont="1" applyFill="1" applyBorder="1"/>
    <xf numFmtId="44" fontId="6" fillId="0" borderId="0" xfId="0" applyNumberFormat="1" applyFont="1" applyFill="1"/>
    <xf numFmtId="44" fontId="6" fillId="0" borderId="5" xfId="1" applyFont="1" applyBorder="1"/>
    <xf numFmtId="165" fontId="6" fillId="0" borderId="5" xfId="0" applyNumberFormat="1" applyFont="1" applyBorder="1"/>
    <xf numFmtId="44" fontId="6" fillId="0" borderId="0" xfId="1" applyNumberFormat="1" applyFont="1" applyBorder="1"/>
    <xf numFmtId="165" fontId="6" fillId="0" borderId="0" xfId="0" applyNumberFormat="1" applyFont="1" applyBorder="1"/>
    <xf numFmtId="0" fontId="6" fillId="0" borderId="28" xfId="0" applyFont="1" applyBorder="1"/>
    <xf numFmtId="0" fontId="6" fillId="0" borderId="29" xfId="0" applyFont="1" applyBorder="1"/>
    <xf numFmtId="44" fontId="6" fillId="0" borderId="30" xfId="0" applyNumberFormat="1" applyFont="1" applyBorder="1"/>
    <xf numFmtId="44" fontId="6" fillId="0" borderId="5" xfId="0" applyNumberFormat="1" applyFont="1" applyBorder="1" applyAlignment="1">
      <alignment horizontal="right"/>
    </xf>
    <xf numFmtId="0" fontId="6" fillId="0" borderId="6" xfId="0" applyFont="1" applyBorder="1"/>
    <xf numFmtId="49" fontId="6" fillId="0" borderId="0" xfId="0" applyNumberFormat="1" applyFont="1" applyFill="1"/>
    <xf numFmtId="44" fontId="6" fillId="0" borderId="5" xfId="1" applyFont="1" applyFill="1" applyBorder="1" applyAlignment="1">
      <alignment vertical="top"/>
    </xf>
    <xf numFmtId="44" fontId="6" fillId="0" borderId="5" xfId="0" applyNumberFormat="1" applyFont="1" applyFill="1" applyBorder="1" applyAlignment="1">
      <alignment horizontal="right" vertical="top"/>
    </xf>
    <xf numFmtId="0" fontId="6" fillId="0" borderId="0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center"/>
    </xf>
    <xf numFmtId="49" fontId="6" fillId="0" borderId="29" xfId="0" applyNumberFormat="1" applyFont="1" applyBorder="1"/>
    <xf numFmtId="0" fontId="6" fillId="0" borderId="30" xfId="0" applyFont="1" applyBorder="1"/>
    <xf numFmtId="0" fontId="0" fillId="2" borderId="2" xfId="0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164" fontId="0" fillId="2" borderId="40" xfId="0" applyNumberFormat="1" applyFill="1" applyBorder="1" applyAlignment="1" applyProtection="1">
      <alignment horizontal="center"/>
    </xf>
    <xf numFmtId="164" fontId="0" fillId="2" borderId="42" xfId="0" applyNumberFormat="1" applyFill="1" applyBorder="1" applyAlignment="1" applyProtection="1">
      <alignment horizontal="center"/>
    </xf>
    <xf numFmtId="0" fontId="2" fillId="2" borderId="48" xfId="0" applyFont="1" applyFill="1" applyBorder="1" applyAlignment="1" applyProtection="1">
      <alignment horizontal="center"/>
    </xf>
    <xf numFmtId="0" fontId="2" fillId="2" borderId="50" xfId="0" applyFon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0" fillId="2" borderId="2" xfId="0" applyFill="1" applyBorder="1" applyAlignment="1" applyProtection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2" fillId="0" borderId="21" xfId="0" applyFont="1" applyFill="1" applyBorder="1" applyAlignment="1" applyProtection="1">
      <alignment horizontal="right"/>
    </xf>
    <xf numFmtId="0" fontId="2" fillId="0" borderId="19" xfId="0" applyFont="1" applyFill="1" applyBorder="1" applyAlignment="1" applyProtection="1">
      <alignment horizontal="right"/>
    </xf>
    <xf numFmtId="49" fontId="0" fillId="0" borderId="6" xfId="0" applyNumberFormat="1" applyBorder="1" applyAlignment="1" applyProtection="1">
      <alignment horizontal="center"/>
      <protection locked="0"/>
    </xf>
    <xf numFmtId="49" fontId="0" fillId="0" borderId="7" xfId="0" applyNumberFormat="1" applyBorder="1" applyAlignment="1" applyProtection="1">
      <alignment horizontal="center"/>
      <protection locked="0"/>
    </xf>
    <xf numFmtId="49" fontId="0" fillId="0" borderId="8" xfId="0" applyNumberFormat="1" applyBorder="1" applyAlignment="1" applyProtection="1">
      <alignment horizontal="center"/>
      <protection locked="0"/>
    </xf>
    <xf numFmtId="0" fontId="0" fillId="0" borderId="0" xfId="0" applyFill="1" applyAlignment="1" applyProtection="1">
      <protection locked="0"/>
    </xf>
    <xf numFmtId="0" fontId="2" fillId="0" borderId="0" xfId="0" applyFont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horizontal="left"/>
      <protection locked="0"/>
    </xf>
    <xf numFmtId="44" fontId="3" fillId="0" borderId="0" xfId="0" applyNumberFormat="1" applyFont="1" applyFill="1" applyAlignment="1" applyProtection="1">
      <alignment horizontal="center"/>
    </xf>
    <xf numFmtId="44" fontId="0" fillId="0" borderId="0" xfId="1" applyFont="1" applyFill="1" applyAlignment="1" applyProtection="1">
      <alignment horizontal="center"/>
    </xf>
    <xf numFmtId="0" fontId="2" fillId="0" borderId="0" xfId="0" applyFont="1" applyAlignment="1" applyProtection="1"/>
    <xf numFmtId="49" fontId="0" fillId="0" borderId="6" xfId="0" applyNumberFormat="1" applyFill="1" applyBorder="1" applyAlignment="1" applyProtection="1">
      <alignment horizontal="left"/>
      <protection locked="0"/>
    </xf>
    <xf numFmtId="49" fontId="0" fillId="0" borderId="7" xfId="0" applyNumberFormat="1" applyFill="1" applyBorder="1" applyAlignment="1" applyProtection="1">
      <alignment horizontal="left"/>
      <protection locked="0"/>
    </xf>
    <xf numFmtId="49" fontId="0" fillId="0" borderId="8" xfId="0" applyNumberFormat="1" applyFill="1" applyBorder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44" fontId="0" fillId="0" borderId="1" xfId="1" applyFont="1" applyBorder="1" applyAlignment="1" applyProtection="1">
      <alignment horizontal="center"/>
    </xf>
    <xf numFmtId="0" fontId="2" fillId="0" borderId="0" xfId="0" applyFont="1" applyProtection="1"/>
    <xf numFmtId="0" fontId="0" fillId="0" borderId="0" xfId="0" applyFill="1" applyBorder="1" applyProtection="1">
      <protection locked="0"/>
    </xf>
    <xf numFmtId="0" fontId="2" fillId="0" borderId="0" xfId="0" applyFont="1" applyFill="1" applyProtection="1"/>
    <xf numFmtId="0" fontId="0" fillId="0" borderId="0" xfId="0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44" fontId="0" fillId="2" borderId="41" xfId="0" applyNumberFormat="1" applyFill="1" applyBorder="1" applyAlignment="1" applyProtection="1">
      <alignment horizontal="center"/>
    </xf>
    <xf numFmtId="44" fontId="0" fillId="2" borderId="44" xfId="0" applyNumberFormat="1" applyFill="1" applyBorder="1" applyAlignment="1" applyProtection="1">
      <alignment horizontal="center"/>
    </xf>
    <xf numFmtId="44" fontId="0" fillId="2" borderId="40" xfId="0" applyNumberFormat="1" applyFill="1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2" fillId="2" borderId="45" xfId="0" applyFont="1" applyFill="1" applyBorder="1" applyAlignment="1" applyProtection="1">
      <alignment horizontal="center"/>
    </xf>
    <xf numFmtId="0" fontId="2" fillId="0" borderId="54" xfId="0" applyFont="1" applyBorder="1" applyProtection="1"/>
    <xf numFmtId="0" fontId="2" fillId="2" borderId="10" xfId="0" applyFont="1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44" fontId="2" fillId="2" borderId="55" xfId="0" applyNumberFormat="1" applyFont="1" applyFill="1" applyBorder="1" applyAlignment="1" applyProtection="1">
      <alignment horizontal="center"/>
    </xf>
    <xf numFmtId="44" fontId="2" fillId="2" borderId="3" xfId="0" applyNumberFormat="1" applyFont="1" applyFill="1" applyBorder="1" applyAlignment="1" applyProtection="1">
      <alignment horizontal="center"/>
    </xf>
    <xf numFmtId="0" fontId="0" fillId="2" borderId="41" xfId="0" applyFill="1" applyBorder="1" applyAlignment="1" applyProtection="1">
      <alignment horizontal="center"/>
    </xf>
    <xf numFmtId="44" fontId="0" fillId="0" borderId="0" xfId="0" applyNumberFormat="1" applyFill="1" applyBorder="1" applyAlignment="1" applyProtection="1">
      <alignment horizontal="center"/>
    </xf>
    <xf numFmtId="0" fontId="0" fillId="2" borderId="40" xfId="0" applyFill="1" applyBorder="1" applyAlignment="1" applyProtection="1">
      <alignment horizontal="center"/>
    </xf>
    <xf numFmtId="0" fontId="0" fillId="2" borderId="42" xfId="0" applyFill="1" applyBorder="1" applyAlignment="1" applyProtection="1">
      <alignment horizontal="center"/>
    </xf>
    <xf numFmtId="44" fontId="0" fillId="2" borderId="42" xfId="0" applyNumberForma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2" borderId="2" xfId="0" applyFont="1" applyFill="1" applyBorder="1" applyAlignment="1" applyProtection="1">
      <alignment horizontal="left"/>
    </xf>
    <xf numFmtId="0" fontId="0" fillId="2" borderId="43" xfId="0" applyFont="1" applyFill="1" applyBorder="1" applyAlignment="1" applyProtection="1">
      <alignment horizontal="left"/>
    </xf>
    <xf numFmtId="0" fontId="0" fillId="2" borderId="41" xfId="0" applyFont="1" applyFill="1" applyBorder="1" applyAlignment="1" applyProtection="1">
      <alignment horizontal="left"/>
    </xf>
    <xf numFmtId="0" fontId="0" fillId="2" borderId="38" xfId="0" applyFill="1" applyBorder="1" applyAlignment="1" applyProtection="1">
      <alignment horizontal="center"/>
    </xf>
    <xf numFmtId="0" fontId="0" fillId="2" borderId="42" xfId="0" applyFont="1" applyFill="1" applyBorder="1" applyAlignment="1" applyProtection="1">
      <alignment horizontal="left"/>
    </xf>
    <xf numFmtId="0" fontId="2" fillId="2" borderId="49" xfId="0" applyFont="1" applyFill="1" applyBorder="1" applyAlignment="1" applyProtection="1">
      <alignment horizontal="center"/>
    </xf>
    <xf numFmtId="164" fontId="0" fillId="2" borderId="48" xfId="0" applyNumberFormat="1" applyFill="1" applyBorder="1" applyAlignment="1" applyProtection="1">
      <alignment horizontal="center"/>
    </xf>
    <xf numFmtId="164" fontId="0" fillId="2" borderId="49" xfId="0" applyNumberFormat="1" applyFill="1" applyBorder="1" applyAlignment="1" applyProtection="1">
      <alignment horizontal="center"/>
    </xf>
    <xf numFmtId="0" fontId="2" fillId="2" borderId="52" xfId="0" applyFont="1" applyFill="1" applyBorder="1" applyAlignment="1" applyProtection="1">
      <alignment horizontal="center"/>
    </xf>
    <xf numFmtId="44" fontId="0" fillId="2" borderId="53" xfId="0" applyNumberFormat="1" applyFill="1" applyBorder="1" applyAlignment="1" applyProtection="1">
      <alignment horizontal="left"/>
    </xf>
    <xf numFmtId="44" fontId="0" fillId="2" borderId="2" xfId="0" applyNumberFormat="1" applyFill="1" applyBorder="1" applyAlignment="1" applyProtection="1">
      <alignment horizontal="left"/>
    </xf>
    <xf numFmtId="0" fontId="2" fillId="2" borderId="2" xfId="0" applyFont="1" applyFill="1" applyBorder="1" applyAlignment="1" applyProtection="1">
      <alignment horizontal="center"/>
    </xf>
    <xf numFmtId="0" fontId="2" fillId="2" borderId="51" xfId="0" applyFont="1" applyFill="1" applyBorder="1" applyAlignment="1" applyProtection="1">
      <alignment horizontal="center"/>
    </xf>
    <xf numFmtId="0" fontId="2" fillId="2" borderId="47" xfId="0" applyFont="1" applyFill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49" fontId="5" fillId="0" borderId="6" xfId="2" applyNumberFormat="1" applyBorder="1" applyAlignment="1" applyProtection="1">
      <alignment horizontal="center"/>
      <protection locked="0"/>
    </xf>
    <xf numFmtId="49" fontId="5" fillId="0" borderId="7" xfId="2" applyNumberFormat="1" applyBorder="1" applyAlignment="1" applyProtection="1">
      <alignment horizontal="center"/>
      <protection locked="0"/>
    </xf>
    <xf numFmtId="49" fontId="5" fillId="0" borderId="8" xfId="2" applyNumberFormat="1" applyBorder="1" applyAlignment="1" applyProtection="1">
      <alignment horizontal="center"/>
      <protection locked="0"/>
    </xf>
    <xf numFmtId="44" fontId="2" fillId="0" borderId="39" xfId="1" applyFont="1" applyFill="1" applyBorder="1" applyAlignment="1" applyProtection="1">
      <alignment horizontal="right"/>
    </xf>
    <xf numFmtId="0" fontId="0" fillId="0" borderId="0" xfId="0" applyBorder="1"/>
    <xf numFmtId="44" fontId="2" fillId="0" borderId="6" xfId="1" applyFont="1" applyFill="1" applyBorder="1" applyAlignment="1" applyProtection="1">
      <alignment horizontal="center"/>
    </xf>
    <xf numFmtId="44" fontId="2" fillId="0" borderId="7" xfId="1" applyFont="1" applyFill="1" applyBorder="1" applyAlignment="1" applyProtection="1">
      <alignment horizontal="center"/>
    </xf>
    <xf numFmtId="44" fontId="2" fillId="0" borderId="8" xfId="1" applyFont="1" applyFill="1" applyBorder="1" applyAlignment="1" applyProtection="1">
      <alignment horizontal="center"/>
    </xf>
    <xf numFmtId="49" fontId="0" fillId="0" borderId="21" xfId="1" applyNumberFormat="1" applyFont="1" applyFill="1" applyBorder="1" applyAlignment="1" applyProtection="1">
      <alignment horizontal="center"/>
      <protection locked="0"/>
    </xf>
    <xf numFmtId="49" fontId="1" fillId="0" borderId="1" xfId="1" applyNumberFormat="1" applyFont="1" applyFill="1" applyBorder="1" applyAlignment="1" applyProtection="1">
      <alignment horizontal="center"/>
      <protection locked="0"/>
    </xf>
    <xf numFmtId="49" fontId="1" fillId="0" borderId="7" xfId="1" applyNumberFormat="1" applyFont="1" applyFill="1" applyBorder="1" applyAlignment="1" applyProtection="1">
      <alignment horizontal="center"/>
      <protection locked="0"/>
    </xf>
    <xf numFmtId="49" fontId="1" fillId="0" borderId="8" xfId="1" applyNumberFormat="1" applyFont="1" applyFill="1" applyBorder="1" applyAlignment="1" applyProtection="1">
      <alignment horizontal="center"/>
      <protection locked="0"/>
    </xf>
    <xf numFmtId="0" fontId="2" fillId="0" borderId="6" xfId="0" applyFont="1" applyFill="1" applyBorder="1" applyAlignment="1" applyProtection="1">
      <alignment horizontal="right"/>
    </xf>
    <xf numFmtId="49" fontId="0" fillId="0" borderId="22" xfId="0" applyNumberFormat="1" applyFill="1" applyBorder="1" applyAlignment="1" applyProtection="1">
      <alignment horizontal="center"/>
      <protection locked="0"/>
    </xf>
    <xf numFmtId="49" fontId="0" fillId="0" borderId="46" xfId="0" applyNumberFormat="1" applyFill="1" applyBorder="1" applyAlignment="1" applyProtection="1">
      <alignment horizontal="center"/>
      <protection locked="0"/>
    </xf>
    <xf numFmtId="49" fontId="0" fillId="0" borderId="6" xfId="0" applyNumberFormat="1" applyFill="1" applyBorder="1" applyAlignment="1" applyProtection="1">
      <alignment horizontal="center"/>
      <protection locked="0"/>
    </xf>
    <xf numFmtId="49" fontId="0" fillId="0" borderId="7" xfId="0" applyNumberFormat="1" applyFill="1" applyBorder="1" applyAlignment="1" applyProtection="1">
      <alignment horizontal="center"/>
      <protection locked="0"/>
    </xf>
    <xf numFmtId="49" fontId="0" fillId="0" borderId="8" xfId="0" applyNumberFormat="1" applyFill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</cellXfs>
  <cellStyles count="3">
    <cellStyle name="Hyperlink" xfId="2" builtinId="8"/>
    <cellStyle name="Moeda" xfId="1" builtinId="4"/>
    <cellStyle name="Normal" xfId="0" builtinId="0"/>
  </cellStyles>
  <dxfs count="6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F8F8F8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fmlaLink="Plan2!$R$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3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7.jpeg"/><Relationship Id="rId61" Type="http://schemas.openxmlformats.org/officeDocument/2006/relationships/image" Target="../media/image62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20.jpeg"/><Relationship Id="rId14" Type="http://schemas.openxmlformats.org/officeDocument/2006/relationships/image" Target="../media/image1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10.jpeg"/><Relationship Id="rId51" Type="http://schemas.openxmlformats.org/officeDocument/2006/relationships/image" Target="../media/image52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NULL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NULL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" Type="http://schemas.openxmlformats.org/officeDocument/2006/relationships/image" Target="../media/image12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3" Type="http://schemas.openxmlformats.org/officeDocument/2006/relationships/image" Target="../media/image15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24848</xdr:colOff>
      <xdr:row>0</xdr:row>
      <xdr:rowOff>0</xdr:rowOff>
    </xdr:from>
    <xdr:to>
      <xdr:col>15</xdr:col>
      <xdr:colOff>8282</xdr:colOff>
      <xdr:row>5</xdr:row>
      <xdr:rowOff>9139</xdr:rowOff>
    </xdr:to>
    <xdr:pic>
      <xdr:nvPicPr>
        <xdr:cNvPr id="2" name="Imagem 1" descr="courosnil (1)a.jpg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2761" y="0"/>
          <a:ext cx="861391" cy="961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47625</xdr:rowOff>
    </xdr:from>
    <xdr:to>
      <xdr:col>0</xdr:col>
      <xdr:colOff>1916741</xdr:colOff>
      <xdr:row>1</xdr:row>
      <xdr:rowOff>2567625</xdr:rowOff>
    </xdr:to>
    <xdr:pic>
      <xdr:nvPicPr>
        <xdr:cNvPr id="2" name="Imagem 1" descr="Mod 0001 bandeira do brasil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274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2</xdr:row>
      <xdr:rowOff>92850</xdr:rowOff>
    </xdr:from>
    <xdr:to>
      <xdr:col>0</xdr:col>
      <xdr:colOff>1914341</xdr:colOff>
      <xdr:row>2</xdr:row>
      <xdr:rowOff>2612850</xdr:rowOff>
    </xdr:to>
    <xdr:pic>
      <xdr:nvPicPr>
        <xdr:cNvPr id="3" name="Imagem 2" descr="Mod 0002 Aves Brasil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00" y="5484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3</xdr:row>
      <xdr:rowOff>99975</xdr:rowOff>
    </xdr:from>
    <xdr:to>
      <xdr:col>0</xdr:col>
      <xdr:colOff>1892891</xdr:colOff>
      <xdr:row>3</xdr:row>
      <xdr:rowOff>2619975</xdr:rowOff>
    </xdr:to>
    <xdr:pic>
      <xdr:nvPicPr>
        <xdr:cNvPr id="4" name="Imagem 3" descr="Mod 0003 Chinelinhos.jpg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50" y="8186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88050</xdr:colOff>
      <xdr:row>4</xdr:row>
      <xdr:rowOff>69000</xdr:rowOff>
    </xdr:from>
    <xdr:to>
      <xdr:col>0</xdr:col>
      <xdr:colOff>1890491</xdr:colOff>
      <xdr:row>4</xdr:row>
      <xdr:rowOff>2589000</xdr:rowOff>
    </xdr:to>
    <xdr:pic>
      <xdr:nvPicPr>
        <xdr:cNvPr id="5" name="Imagem 4" descr="Mod 0004 Pintura Brasil.jp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050" y="10851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76125</xdr:colOff>
      <xdr:row>5</xdr:row>
      <xdr:rowOff>104700</xdr:rowOff>
    </xdr:from>
    <xdr:to>
      <xdr:col>0</xdr:col>
      <xdr:colOff>1878566</xdr:colOff>
      <xdr:row>5</xdr:row>
      <xdr:rowOff>2624700</xdr:rowOff>
    </xdr:to>
    <xdr:pic>
      <xdr:nvPicPr>
        <xdr:cNvPr id="6" name="Imagem 5" descr="Mod 0005 Bandeira Cubo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125" y="13582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6</xdr:row>
      <xdr:rowOff>92775</xdr:rowOff>
    </xdr:from>
    <xdr:to>
      <xdr:col>0</xdr:col>
      <xdr:colOff>1933316</xdr:colOff>
      <xdr:row>6</xdr:row>
      <xdr:rowOff>2612775</xdr:rowOff>
    </xdr:to>
    <xdr:pic>
      <xdr:nvPicPr>
        <xdr:cNvPr id="7" name="Imagem 6" descr="Mod 0006 bandeira da Inglaterra.jpg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0875" y="16266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71325</xdr:colOff>
      <xdr:row>7</xdr:row>
      <xdr:rowOff>80850</xdr:rowOff>
    </xdr:from>
    <xdr:to>
      <xdr:col>0</xdr:col>
      <xdr:colOff>1873766</xdr:colOff>
      <xdr:row>7</xdr:row>
      <xdr:rowOff>2600850</xdr:rowOff>
    </xdr:to>
    <xdr:pic>
      <xdr:nvPicPr>
        <xdr:cNvPr id="8" name="Imagem 7" descr="Mod 0011 caveirinha black preto.jpg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325" y="18949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8</xdr:row>
      <xdr:rowOff>116550</xdr:rowOff>
    </xdr:from>
    <xdr:to>
      <xdr:col>0</xdr:col>
      <xdr:colOff>1947566</xdr:colOff>
      <xdr:row>8</xdr:row>
      <xdr:rowOff>2636550</xdr:rowOff>
    </xdr:to>
    <xdr:pic>
      <xdr:nvPicPr>
        <xdr:cNvPr id="9" name="Imagem 8" descr="Mod 0012 caveirinha black lilás.jpg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5125" y="21681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9</xdr:row>
      <xdr:rowOff>123675</xdr:rowOff>
    </xdr:from>
    <xdr:to>
      <xdr:col>0</xdr:col>
      <xdr:colOff>1935641</xdr:colOff>
      <xdr:row>9</xdr:row>
      <xdr:rowOff>2643675</xdr:rowOff>
    </xdr:to>
    <xdr:pic>
      <xdr:nvPicPr>
        <xdr:cNvPr id="10" name="Imagem 9" descr="mod 0013 caveirinha black rosa choque.jpg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3200" y="2438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66675</xdr:rowOff>
    </xdr:from>
    <xdr:to>
      <xdr:col>0</xdr:col>
      <xdr:colOff>1907216</xdr:colOff>
      <xdr:row>11</xdr:row>
      <xdr:rowOff>2586675</xdr:rowOff>
    </xdr:to>
    <xdr:pic>
      <xdr:nvPicPr>
        <xdr:cNvPr id="22" name="Imagem 21" descr="Mod 0015 caveirinha black rosa pink.jpg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775" y="32413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73800</xdr:colOff>
      <xdr:row>12</xdr:row>
      <xdr:rowOff>64275</xdr:rowOff>
    </xdr:from>
    <xdr:to>
      <xdr:col>0</xdr:col>
      <xdr:colOff>1876241</xdr:colOff>
      <xdr:row>12</xdr:row>
      <xdr:rowOff>2584275</xdr:rowOff>
    </xdr:to>
    <xdr:pic>
      <xdr:nvPicPr>
        <xdr:cNvPr id="23" name="Imagem 22" descr="Mod 0016 Poá vermelho.jpg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800" y="35106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138075</xdr:colOff>
      <xdr:row>10</xdr:row>
      <xdr:rowOff>76200</xdr:rowOff>
    </xdr:from>
    <xdr:to>
      <xdr:col>0</xdr:col>
      <xdr:colOff>1940516</xdr:colOff>
      <xdr:row>10</xdr:row>
      <xdr:rowOff>2596200</xdr:rowOff>
    </xdr:to>
    <xdr:pic>
      <xdr:nvPicPr>
        <xdr:cNvPr id="24" name="Imagem 23" descr="Mod 0017 Poá Lilás.jpg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8075" y="27031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13</xdr:row>
      <xdr:rowOff>40425</xdr:rowOff>
    </xdr:from>
    <xdr:to>
      <xdr:col>0</xdr:col>
      <xdr:colOff>1928591</xdr:colOff>
      <xdr:row>13</xdr:row>
      <xdr:rowOff>2560425</xdr:rowOff>
    </xdr:to>
    <xdr:pic>
      <xdr:nvPicPr>
        <xdr:cNvPr id="25" name="Imagem 24" descr="Mod 0018 Poá Rosa e Marrom.jpg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6150" y="37778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14</xdr:row>
      <xdr:rowOff>95175</xdr:rowOff>
    </xdr:from>
    <xdr:to>
      <xdr:col>0</xdr:col>
      <xdr:colOff>1926191</xdr:colOff>
      <xdr:row>14</xdr:row>
      <xdr:rowOff>2615175</xdr:rowOff>
    </xdr:to>
    <xdr:pic>
      <xdr:nvPicPr>
        <xdr:cNvPr id="26" name="Imagem 25" descr="Mod 0020 caveirinha fofa branca.jpg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3750" y="40528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15</xdr:row>
      <xdr:rowOff>111825</xdr:rowOff>
    </xdr:from>
    <xdr:to>
      <xdr:col>0</xdr:col>
      <xdr:colOff>1885691</xdr:colOff>
      <xdr:row>15</xdr:row>
      <xdr:rowOff>2631825</xdr:rowOff>
    </xdr:to>
    <xdr:pic>
      <xdr:nvPicPr>
        <xdr:cNvPr id="27" name="Imagem 26" descr="Mod 0021 caveirinha fofa preto cópia.jpg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250" y="43241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16</xdr:row>
      <xdr:rowOff>118950</xdr:rowOff>
    </xdr:from>
    <xdr:to>
      <xdr:col>0</xdr:col>
      <xdr:colOff>1902341</xdr:colOff>
      <xdr:row>16</xdr:row>
      <xdr:rowOff>2638950</xdr:rowOff>
    </xdr:to>
    <xdr:pic>
      <xdr:nvPicPr>
        <xdr:cNvPr id="28" name="Imagem 27" descr="Mod 0022 caveirinha fofa lilás cópia.jpg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9900" y="459437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17</xdr:row>
      <xdr:rowOff>97500</xdr:rowOff>
    </xdr:from>
    <xdr:to>
      <xdr:col>0</xdr:col>
      <xdr:colOff>1909466</xdr:colOff>
      <xdr:row>17</xdr:row>
      <xdr:rowOff>2617500</xdr:rowOff>
    </xdr:to>
    <xdr:pic>
      <xdr:nvPicPr>
        <xdr:cNvPr id="29" name="Imagem 28" descr="Mod 0023 caveirinha fofa rosa choque cópia.jpg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7025" y="48617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18</xdr:row>
      <xdr:rowOff>76050</xdr:rowOff>
    </xdr:from>
    <xdr:to>
      <xdr:col>0</xdr:col>
      <xdr:colOff>1916591</xdr:colOff>
      <xdr:row>18</xdr:row>
      <xdr:rowOff>2596050</xdr:rowOff>
    </xdr:to>
    <xdr:pic>
      <xdr:nvPicPr>
        <xdr:cNvPr id="30" name="Imagem 29" descr="Mod 0024 caveirinha fofa rosa claro.jpg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4150" y="5129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140325</xdr:colOff>
      <xdr:row>19</xdr:row>
      <xdr:rowOff>73650</xdr:rowOff>
    </xdr:from>
    <xdr:to>
      <xdr:col>0</xdr:col>
      <xdr:colOff>1942766</xdr:colOff>
      <xdr:row>19</xdr:row>
      <xdr:rowOff>2593650</xdr:rowOff>
    </xdr:to>
    <xdr:pic>
      <xdr:nvPicPr>
        <xdr:cNvPr id="31" name="Imagem 30" descr="Mod 0025 caveirinha fofa rosa pink.jpg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40325" y="5398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20</xdr:row>
      <xdr:rowOff>114300</xdr:rowOff>
    </xdr:from>
    <xdr:to>
      <xdr:col>0</xdr:col>
      <xdr:colOff>1916741</xdr:colOff>
      <xdr:row>20</xdr:row>
      <xdr:rowOff>2634300</xdr:rowOff>
    </xdr:to>
    <xdr:pic>
      <xdr:nvPicPr>
        <xdr:cNvPr id="32" name="Imagem 31" descr="Mod 0026 Poá Preto.jpg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4300" y="5672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130950</xdr:colOff>
      <xdr:row>21</xdr:row>
      <xdr:rowOff>73800</xdr:rowOff>
    </xdr:from>
    <xdr:to>
      <xdr:col>0</xdr:col>
      <xdr:colOff>1933391</xdr:colOff>
      <xdr:row>21</xdr:row>
      <xdr:rowOff>2593800</xdr:rowOff>
    </xdr:to>
    <xdr:pic>
      <xdr:nvPicPr>
        <xdr:cNvPr id="33" name="Imagem 32" descr="Mod 0027 Poá Rosa bebe.jpg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950" y="59376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22</xdr:row>
      <xdr:rowOff>99975</xdr:rowOff>
    </xdr:from>
    <xdr:to>
      <xdr:col>0</xdr:col>
      <xdr:colOff>1930991</xdr:colOff>
      <xdr:row>22</xdr:row>
      <xdr:rowOff>2619975</xdr:rowOff>
    </xdr:to>
    <xdr:pic>
      <xdr:nvPicPr>
        <xdr:cNvPr id="34" name="Imagem 33" descr="Mod 0028 Poá Amarelo.jpg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8550" y="6209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23</xdr:row>
      <xdr:rowOff>78525</xdr:rowOff>
    </xdr:from>
    <xdr:to>
      <xdr:col>0</xdr:col>
      <xdr:colOff>1912489</xdr:colOff>
      <xdr:row>23</xdr:row>
      <xdr:rowOff>2598525</xdr:rowOff>
    </xdr:to>
    <xdr:pic>
      <xdr:nvPicPr>
        <xdr:cNvPr id="35" name="Imagem 34" descr="Mod 0032 caveirinha lilás.jpg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5675" y="6477232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24</xdr:row>
      <xdr:rowOff>66600</xdr:rowOff>
    </xdr:from>
    <xdr:to>
      <xdr:col>0</xdr:col>
      <xdr:colOff>1910089</xdr:colOff>
      <xdr:row>24</xdr:row>
      <xdr:rowOff>2586600</xdr:rowOff>
    </xdr:to>
    <xdr:pic>
      <xdr:nvPicPr>
        <xdr:cNvPr id="36" name="Imagem 35" descr="Mod 0033 caveirinha rosa choque.jpg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3275" y="67455975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25</xdr:row>
      <xdr:rowOff>102300</xdr:rowOff>
    </xdr:from>
    <xdr:to>
      <xdr:col>0</xdr:col>
      <xdr:colOff>1888639</xdr:colOff>
      <xdr:row>25</xdr:row>
      <xdr:rowOff>2622300</xdr:rowOff>
    </xdr:to>
    <xdr:pic>
      <xdr:nvPicPr>
        <xdr:cNvPr id="37" name="Imagem 36" descr="Mod 0034 caveirinha rosa claro.jp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25" y="7018725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147525</xdr:colOff>
      <xdr:row>26</xdr:row>
      <xdr:rowOff>90375</xdr:rowOff>
    </xdr:from>
    <xdr:to>
      <xdr:col>0</xdr:col>
      <xdr:colOff>1924339</xdr:colOff>
      <xdr:row>26</xdr:row>
      <xdr:rowOff>2610375</xdr:rowOff>
    </xdr:to>
    <xdr:pic>
      <xdr:nvPicPr>
        <xdr:cNvPr id="38" name="Imagem 37" descr="Mod 0035 caveirinha rosa pink.jp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47525" y="72870900"/>
          <a:ext cx="1776814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126075</xdr:colOff>
      <xdr:row>27</xdr:row>
      <xdr:rowOff>59400</xdr:rowOff>
    </xdr:from>
    <xdr:to>
      <xdr:col>0</xdr:col>
      <xdr:colOff>1928516</xdr:colOff>
      <xdr:row>27</xdr:row>
      <xdr:rowOff>2579400</xdr:rowOff>
    </xdr:to>
    <xdr:pic>
      <xdr:nvPicPr>
        <xdr:cNvPr id="39" name="Imagem 38" descr="Mod 0041 grafite gorila.jpg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6075" y="75535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28</xdr:row>
      <xdr:rowOff>66525</xdr:rowOff>
    </xdr:from>
    <xdr:to>
      <xdr:col>0</xdr:col>
      <xdr:colOff>1916591</xdr:colOff>
      <xdr:row>28</xdr:row>
      <xdr:rowOff>2586525</xdr:rowOff>
    </xdr:to>
    <xdr:pic>
      <xdr:nvPicPr>
        <xdr:cNvPr id="40" name="Imagem 39" descr="Mod 0042 grafite parede 2.jp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150" y="78238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29</xdr:row>
      <xdr:rowOff>92700</xdr:rowOff>
    </xdr:from>
    <xdr:to>
      <xdr:col>0</xdr:col>
      <xdr:colOff>1923716</xdr:colOff>
      <xdr:row>29</xdr:row>
      <xdr:rowOff>2612700</xdr:rowOff>
    </xdr:to>
    <xdr:pic>
      <xdr:nvPicPr>
        <xdr:cNvPr id="41" name="Imagem 40" descr="Mod 0043 grafite sonic.jp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1275" y="8095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104775</xdr:rowOff>
    </xdr:from>
    <xdr:to>
      <xdr:col>0</xdr:col>
      <xdr:colOff>1916741</xdr:colOff>
      <xdr:row>30</xdr:row>
      <xdr:rowOff>2624775</xdr:rowOff>
    </xdr:to>
    <xdr:pic>
      <xdr:nvPicPr>
        <xdr:cNvPr id="42" name="Imagem 41" descr="Mod 0044 Grafite tijolo.jpg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4300" y="836676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31</xdr:row>
      <xdr:rowOff>92850</xdr:rowOff>
    </xdr:from>
    <xdr:to>
      <xdr:col>0</xdr:col>
      <xdr:colOff>1914341</xdr:colOff>
      <xdr:row>31</xdr:row>
      <xdr:rowOff>2612850</xdr:rowOff>
    </xdr:to>
    <xdr:pic>
      <xdr:nvPicPr>
        <xdr:cNvPr id="43" name="Imagem 42" descr="Mod 0050 Garfield.jpg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1900" y="8635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99975</xdr:colOff>
      <xdr:row>32</xdr:row>
      <xdr:rowOff>119025</xdr:rowOff>
    </xdr:from>
    <xdr:to>
      <xdr:col>0</xdr:col>
      <xdr:colOff>1902416</xdr:colOff>
      <xdr:row>32</xdr:row>
      <xdr:rowOff>2639025</xdr:rowOff>
    </xdr:to>
    <xdr:pic>
      <xdr:nvPicPr>
        <xdr:cNvPr id="44" name="Imagem 43" descr="Mod 0051 Marvel.jpg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9975" y="8907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33</xdr:row>
      <xdr:rowOff>107100</xdr:rowOff>
    </xdr:from>
    <xdr:to>
      <xdr:col>0</xdr:col>
      <xdr:colOff>1938116</xdr:colOff>
      <xdr:row>33</xdr:row>
      <xdr:rowOff>2627100</xdr:rowOff>
    </xdr:to>
    <xdr:pic>
      <xdr:nvPicPr>
        <xdr:cNvPr id="45" name="Imagem 44" descr="Mod 0052 Marvel comics.jpg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5675" y="9175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34</xdr:row>
      <xdr:rowOff>76125</xdr:rowOff>
    </xdr:from>
    <xdr:to>
      <xdr:col>0</xdr:col>
      <xdr:colOff>1916666</xdr:colOff>
      <xdr:row>34</xdr:row>
      <xdr:rowOff>2596125</xdr:rowOff>
    </xdr:to>
    <xdr:pic>
      <xdr:nvPicPr>
        <xdr:cNvPr id="46" name="Imagem 45" descr="Mod 0060 memes.jpg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4225" y="94421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35</xdr:row>
      <xdr:rowOff>102300</xdr:rowOff>
    </xdr:from>
    <xdr:to>
      <xdr:col>0</xdr:col>
      <xdr:colOff>1933316</xdr:colOff>
      <xdr:row>35</xdr:row>
      <xdr:rowOff>2622300</xdr:rowOff>
    </xdr:to>
    <xdr:pic>
      <xdr:nvPicPr>
        <xdr:cNvPr id="47" name="Imagem 46" descr="Mod 0061 memes coloridos 2.jpg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0875" y="97143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99900</xdr:colOff>
      <xdr:row>36</xdr:row>
      <xdr:rowOff>118950</xdr:rowOff>
    </xdr:from>
    <xdr:to>
      <xdr:col>0</xdr:col>
      <xdr:colOff>1902341</xdr:colOff>
      <xdr:row>36</xdr:row>
      <xdr:rowOff>2638950</xdr:rowOff>
    </xdr:to>
    <xdr:pic>
      <xdr:nvPicPr>
        <xdr:cNvPr id="48" name="Imagem 47" descr="Mod 0064 Onde está Wally.jpg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9900" y="9985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37</xdr:row>
      <xdr:rowOff>78450</xdr:rowOff>
    </xdr:from>
    <xdr:to>
      <xdr:col>0</xdr:col>
      <xdr:colOff>1918991</xdr:colOff>
      <xdr:row>37</xdr:row>
      <xdr:rowOff>2598450</xdr:rowOff>
    </xdr:to>
    <xdr:pic>
      <xdr:nvPicPr>
        <xdr:cNvPr id="49" name="Imagem 48" descr="Mod 0065 Onde está simpson 1.jpg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6550" y="1025103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38</xdr:row>
      <xdr:rowOff>123675</xdr:rowOff>
    </xdr:from>
    <xdr:to>
      <xdr:col>0</xdr:col>
      <xdr:colOff>1916591</xdr:colOff>
      <xdr:row>38</xdr:row>
      <xdr:rowOff>2643675</xdr:rowOff>
    </xdr:to>
    <xdr:pic>
      <xdr:nvPicPr>
        <xdr:cNvPr id="50" name="Imagem 49" descr="Mod 0101diversão 2.jpg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4150" y="105251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121275</xdr:colOff>
      <xdr:row>39</xdr:row>
      <xdr:rowOff>73650</xdr:rowOff>
    </xdr:from>
    <xdr:to>
      <xdr:col>0</xdr:col>
      <xdr:colOff>1923716</xdr:colOff>
      <xdr:row>39</xdr:row>
      <xdr:rowOff>2593650</xdr:rowOff>
    </xdr:to>
    <xdr:pic>
      <xdr:nvPicPr>
        <xdr:cNvPr id="51" name="Imagem 50" descr="mod 0102.jpg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1275" y="107896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104775</xdr:rowOff>
    </xdr:from>
    <xdr:to>
      <xdr:col>0</xdr:col>
      <xdr:colOff>1992941</xdr:colOff>
      <xdr:row>40</xdr:row>
      <xdr:rowOff>2624775</xdr:rowOff>
    </xdr:to>
    <xdr:pic>
      <xdr:nvPicPr>
        <xdr:cNvPr id="52" name="Imagem 51" descr="Mod 0103borboletas 2.jpg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0500" y="110623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41</xdr:row>
      <xdr:rowOff>121425</xdr:rowOff>
    </xdr:from>
    <xdr:to>
      <xdr:col>0</xdr:col>
      <xdr:colOff>1914341</xdr:colOff>
      <xdr:row>41</xdr:row>
      <xdr:rowOff>2641425</xdr:rowOff>
    </xdr:to>
    <xdr:pic>
      <xdr:nvPicPr>
        <xdr:cNvPr id="53" name="Imagem 52" descr="Mod 0104 borboletas.jpg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1900" y="11333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166650</xdr:colOff>
      <xdr:row>42</xdr:row>
      <xdr:rowOff>71400</xdr:rowOff>
    </xdr:from>
    <xdr:to>
      <xdr:col>0</xdr:col>
      <xdr:colOff>1969091</xdr:colOff>
      <xdr:row>42</xdr:row>
      <xdr:rowOff>2591400</xdr:rowOff>
    </xdr:to>
    <xdr:pic>
      <xdr:nvPicPr>
        <xdr:cNvPr id="54" name="Imagem 53" descr="Mod 0105 Borboletas1.jpg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6650" y="115981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43</xdr:row>
      <xdr:rowOff>107100</xdr:rowOff>
    </xdr:from>
    <xdr:to>
      <xdr:col>0</xdr:col>
      <xdr:colOff>1928591</xdr:colOff>
      <xdr:row>43</xdr:row>
      <xdr:rowOff>2627100</xdr:rowOff>
    </xdr:to>
    <xdr:pic>
      <xdr:nvPicPr>
        <xdr:cNvPr id="55" name="Imagem 54" descr="Mod 0106 Borboletas2.jpg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6150" y="11871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44</xdr:row>
      <xdr:rowOff>76125</xdr:rowOff>
    </xdr:from>
    <xdr:to>
      <xdr:col>0</xdr:col>
      <xdr:colOff>1935716</xdr:colOff>
      <xdr:row>44</xdr:row>
      <xdr:rowOff>2596125</xdr:rowOff>
    </xdr:to>
    <xdr:pic>
      <xdr:nvPicPr>
        <xdr:cNvPr id="56" name="Imagem 55" descr="Mod 0501 Lugares Dubai.jpg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33275" y="12137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45</xdr:row>
      <xdr:rowOff>111825</xdr:rowOff>
    </xdr:from>
    <xdr:to>
      <xdr:col>0</xdr:col>
      <xdr:colOff>1914266</xdr:colOff>
      <xdr:row>45</xdr:row>
      <xdr:rowOff>2631825</xdr:rowOff>
    </xdr:to>
    <xdr:pic>
      <xdr:nvPicPr>
        <xdr:cNvPr id="57" name="Imagem 56" descr="Mod 0601 Camuflagem Verde.jpg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1825" y="12410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128475</xdr:colOff>
      <xdr:row>46</xdr:row>
      <xdr:rowOff>90375</xdr:rowOff>
    </xdr:from>
    <xdr:to>
      <xdr:col>0</xdr:col>
      <xdr:colOff>1930916</xdr:colOff>
      <xdr:row>46</xdr:row>
      <xdr:rowOff>2610375</xdr:rowOff>
    </xdr:to>
    <xdr:pic>
      <xdr:nvPicPr>
        <xdr:cNvPr id="58" name="Imagem 57" descr="Mod 0602 Camuflagem cinza.jpg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8475" y="126782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47</xdr:row>
      <xdr:rowOff>59400</xdr:rowOff>
    </xdr:from>
    <xdr:to>
      <xdr:col>0</xdr:col>
      <xdr:colOff>1947566</xdr:colOff>
      <xdr:row>47</xdr:row>
      <xdr:rowOff>2579400</xdr:rowOff>
    </xdr:to>
    <xdr:pic>
      <xdr:nvPicPr>
        <xdr:cNvPr id="59" name="Imagem 58" descr="Mod 0603 Camuflagem Marrom.jpg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5125" y="1294470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152250</xdr:colOff>
      <xdr:row>48</xdr:row>
      <xdr:rowOff>66525</xdr:rowOff>
    </xdr:from>
    <xdr:to>
      <xdr:col>0</xdr:col>
      <xdr:colOff>1954691</xdr:colOff>
      <xdr:row>48</xdr:row>
      <xdr:rowOff>2586525</xdr:rowOff>
    </xdr:to>
    <xdr:pic>
      <xdr:nvPicPr>
        <xdr:cNvPr id="60" name="Imagem 59" descr="Mod 1001 2.jpg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2250" y="1321497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49</xdr:row>
      <xdr:rowOff>121275</xdr:rowOff>
    </xdr:from>
    <xdr:to>
      <xdr:col>0</xdr:col>
      <xdr:colOff>1904666</xdr:colOff>
      <xdr:row>49</xdr:row>
      <xdr:rowOff>2641275</xdr:rowOff>
    </xdr:to>
    <xdr:pic>
      <xdr:nvPicPr>
        <xdr:cNvPr id="61" name="Imagem 60" descr="Mod 1002 floral 2.jpg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2225" y="134900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50</xdr:row>
      <xdr:rowOff>95250</xdr:rowOff>
    </xdr:from>
    <xdr:to>
      <xdr:col>0</xdr:col>
      <xdr:colOff>1945316</xdr:colOff>
      <xdr:row>50</xdr:row>
      <xdr:rowOff>2615250</xdr:rowOff>
    </xdr:to>
    <xdr:pic>
      <xdr:nvPicPr>
        <xdr:cNvPr id="62" name="Imagem 61" descr="Mod 1003 floral persa 2.jpg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42875" y="137569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51</xdr:row>
      <xdr:rowOff>83325</xdr:rowOff>
    </xdr:from>
    <xdr:to>
      <xdr:col>0</xdr:col>
      <xdr:colOff>1942916</xdr:colOff>
      <xdr:row>51</xdr:row>
      <xdr:rowOff>2603325</xdr:rowOff>
    </xdr:to>
    <xdr:pic>
      <xdr:nvPicPr>
        <xdr:cNvPr id="63" name="Imagem 62" descr="Mod 1004 floral 3 2.jpg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0475" y="140253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52</xdr:row>
      <xdr:rowOff>109500</xdr:rowOff>
    </xdr:from>
    <xdr:to>
      <xdr:col>0</xdr:col>
      <xdr:colOff>1911941</xdr:colOff>
      <xdr:row>52</xdr:row>
      <xdr:rowOff>2629500</xdr:rowOff>
    </xdr:to>
    <xdr:pic>
      <xdr:nvPicPr>
        <xdr:cNvPr id="64" name="Imagem 63" descr="Mod 1005 floral4 2.jpg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9500" y="142974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53</xdr:row>
      <xdr:rowOff>116625</xdr:rowOff>
    </xdr:from>
    <xdr:to>
      <xdr:col>0</xdr:col>
      <xdr:colOff>1957166</xdr:colOff>
      <xdr:row>53</xdr:row>
      <xdr:rowOff>2636625</xdr:rowOff>
    </xdr:to>
    <xdr:pic>
      <xdr:nvPicPr>
        <xdr:cNvPr id="65" name="Imagem 64" descr="Mod 1006 floral tribal coração 2.jpg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54725" y="145677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54</xdr:row>
      <xdr:rowOff>104700</xdr:rowOff>
    </xdr:from>
    <xdr:to>
      <xdr:col>0</xdr:col>
      <xdr:colOff>1926191</xdr:colOff>
      <xdr:row>54</xdr:row>
      <xdr:rowOff>2624700</xdr:rowOff>
    </xdr:to>
    <xdr:pic>
      <xdr:nvPicPr>
        <xdr:cNvPr id="66" name="Imagem 65" descr="Mod 1007 floral tribal 2.jpg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23750" y="148361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121350</xdr:colOff>
      <xdr:row>55</xdr:row>
      <xdr:rowOff>83250</xdr:rowOff>
    </xdr:from>
    <xdr:to>
      <xdr:col>0</xdr:col>
      <xdr:colOff>1923791</xdr:colOff>
      <xdr:row>55</xdr:row>
      <xdr:rowOff>2603250</xdr:rowOff>
    </xdr:to>
    <xdr:pic>
      <xdr:nvPicPr>
        <xdr:cNvPr id="67" name="Imagem 66" descr="Mod 1008 floral pétalas 2.jpg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1350" y="151035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166575</xdr:colOff>
      <xdr:row>56</xdr:row>
      <xdr:rowOff>71325</xdr:rowOff>
    </xdr:from>
    <xdr:to>
      <xdr:col>0</xdr:col>
      <xdr:colOff>1969016</xdr:colOff>
      <xdr:row>56</xdr:row>
      <xdr:rowOff>2591325</xdr:rowOff>
    </xdr:to>
    <xdr:pic>
      <xdr:nvPicPr>
        <xdr:cNvPr id="68" name="Imagem 67" descr="Mod 1009 Flores.jpg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575" y="1537191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154650</xdr:colOff>
      <xdr:row>57</xdr:row>
      <xdr:rowOff>97500</xdr:rowOff>
    </xdr:from>
    <xdr:to>
      <xdr:col>0</xdr:col>
      <xdr:colOff>1957091</xdr:colOff>
      <xdr:row>57</xdr:row>
      <xdr:rowOff>2617500</xdr:rowOff>
    </xdr:to>
    <xdr:pic>
      <xdr:nvPicPr>
        <xdr:cNvPr id="69" name="Imagem 68" descr="Mod 1010 estrela floral 2.jpg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54650" y="156440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114150</xdr:colOff>
      <xdr:row>58</xdr:row>
      <xdr:rowOff>95100</xdr:rowOff>
    </xdr:from>
    <xdr:to>
      <xdr:col>0</xdr:col>
      <xdr:colOff>1916591</xdr:colOff>
      <xdr:row>58</xdr:row>
      <xdr:rowOff>2615100</xdr:rowOff>
    </xdr:to>
    <xdr:pic>
      <xdr:nvPicPr>
        <xdr:cNvPr id="70" name="Imagem 69" descr="Mod 1011 estrelinha 2.jpg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14150" y="15913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59</xdr:row>
      <xdr:rowOff>83175</xdr:rowOff>
    </xdr:from>
    <xdr:to>
      <xdr:col>0</xdr:col>
      <xdr:colOff>1904666</xdr:colOff>
      <xdr:row>59</xdr:row>
      <xdr:rowOff>2603175</xdr:rowOff>
    </xdr:to>
    <xdr:pic>
      <xdr:nvPicPr>
        <xdr:cNvPr id="71" name="Imagem 70" descr="Mod 1013 Agua Viva.jpg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2225" y="1645132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60</xdr:row>
      <xdr:rowOff>85725</xdr:rowOff>
    </xdr:from>
    <xdr:to>
      <xdr:col>0</xdr:col>
      <xdr:colOff>1878641</xdr:colOff>
      <xdr:row>60</xdr:row>
      <xdr:rowOff>2605725</xdr:rowOff>
    </xdr:to>
    <xdr:pic>
      <xdr:nvPicPr>
        <xdr:cNvPr id="72" name="Imagem 71" descr="Mod 1050 pele de leopardo 2.jpg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6200" y="167211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92850</xdr:colOff>
      <xdr:row>61</xdr:row>
      <xdr:rowOff>73800</xdr:rowOff>
    </xdr:from>
    <xdr:to>
      <xdr:col>0</xdr:col>
      <xdr:colOff>1895291</xdr:colOff>
      <xdr:row>61</xdr:row>
      <xdr:rowOff>2593800</xdr:rowOff>
    </xdr:to>
    <xdr:pic>
      <xdr:nvPicPr>
        <xdr:cNvPr id="73" name="Imagem 72" descr="Mod 1051 pele de Cheetah 2.jpg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2850" y="169895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128550</xdr:colOff>
      <xdr:row>62</xdr:row>
      <xdr:rowOff>128550</xdr:rowOff>
    </xdr:from>
    <xdr:to>
      <xdr:col>0</xdr:col>
      <xdr:colOff>1930991</xdr:colOff>
      <xdr:row>62</xdr:row>
      <xdr:rowOff>2648550</xdr:rowOff>
    </xdr:to>
    <xdr:pic>
      <xdr:nvPicPr>
        <xdr:cNvPr id="74" name="Imagem 73" descr="Mod 1052 pele de tigre 2.jpg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8550" y="172645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63</xdr:row>
      <xdr:rowOff>107100</xdr:rowOff>
    </xdr:from>
    <xdr:to>
      <xdr:col>0</xdr:col>
      <xdr:colOff>1947641</xdr:colOff>
      <xdr:row>63</xdr:row>
      <xdr:rowOff>2627100</xdr:rowOff>
    </xdr:to>
    <xdr:pic>
      <xdr:nvPicPr>
        <xdr:cNvPr id="75" name="Imagem 74" descr="Mod 1053 pele de zebra 2.jpg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5200" y="1753194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133275</xdr:colOff>
      <xdr:row>64</xdr:row>
      <xdr:rowOff>104700</xdr:rowOff>
    </xdr:from>
    <xdr:to>
      <xdr:col>0</xdr:col>
      <xdr:colOff>1935716</xdr:colOff>
      <xdr:row>64</xdr:row>
      <xdr:rowOff>2624700</xdr:rowOff>
    </xdr:to>
    <xdr:pic>
      <xdr:nvPicPr>
        <xdr:cNvPr id="76" name="Imagem 75" descr="Mod 1054 pena de pavão 2.jpg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3275" y="1780126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65</xdr:row>
      <xdr:rowOff>121350</xdr:rowOff>
    </xdr:from>
    <xdr:to>
      <xdr:col>0</xdr:col>
      <xdr:colOff>1942841</xdr:colOff>
      <xdr:row>65</xdr:row>
      <xdr:rowOff>2641350</xdr:rowOff>
    </xdr:to>
    <xdr:pic>
      <xdr:nvPicPr>
        <xdr:cNvPr id="77" name="Imagem 76" descr="Mod 1055 pele de girafa 2.jpg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0400" y="180724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138000</xdr:colOff>
      <xdr:row>66</xdr:row>
      <xdr:rowOff>71325</xdr:rowOff>
    </xdr:from>
    <xdr:to>
      <xdr:col>0</xdr:col>
      <xdr:colOff>1940441</xdr:colOff>
      <xdr:row>66</xdr:row>
      <xdr:rowOff>2591325</xdr:rowOff>
    </xdr:to>
    <xdr:pic>
      <xdr:nvPicPr>
        <xdr:cNvPr id="78" name="Imagem 77" descr="Mod 1056 pele de crocodilo 2.jpg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38000" y="1833704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145125</xdr:colOff>
      <xdr:row>67</xdr:row>
      <xdr:rowOff>116550</xdr:rowOff>
    </xdr:from>
    <xdr:to>
      <xdr:col>0</xdr:col>
      <xdr:colOff>1947566</xdr:colOff>
      <xdr:row>67</xdr:row>
      <xdr:rowOff>2636550</xdr:rowOff>
    </xdr:to>
    <xdr:pic>
      <xdr:nvPicPr>
        <xdr:cNvPr id="79" name="Imagem 78" descr="Mod 1057 pele de jacaré 2.jpg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5125" y="186111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123675</xdr:colOff>
      <xdr:row>68</xdr:row>
      <xdr:rowOff>114150</xdr:rowOff>
    </xdr:from>
    <xdr:to>
      <xdr:col>0</xdr:col>
      <xdr:colOff>1926116</xdr:colOff>
      <xdr:row>68</xdr:row>
      <xdr:rowOff>2634150</xdr:rowOff>
    </xdr:to>
    <xdr:pic>
      <xdr:nvPicPr>
        <xdr:cNvPr id="80" name="Imagem 79" descr="Mod 1060 romana 2.jpg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3675" y="1888044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69</xdr:row>
      <xdr:rowOff>64125</xdr:rowOff>
    </xdr:from>
    <xdr:to>
      <xdr:col>0</xdr:col>
      <xdr:colOff>1914191</xdr:colOff>
      <xdr:row>69</xdr:row>
      <xdr:rowOff>2584125</xdr:rowOff>
    </xdr:to>
    <xdr:pic>
      <xdr:nvPicPr>
        <xdr:cNvPr id="81" name="Imagem 80" descr="Mod 1100 coração preto.jpg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1750" y="1914499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70</xdr:row>
      <xdr:rowOff>85725</xdr:rowOff>
    </xdr:from>
    <xdr:to>
      <xdr:col>0</xdr:col>
      <xdr:colOff>1907216</xdr:colOff>
      <xdr:row>70</xdr:row>
      <xdr:rowOff>2605725</xdr:rowOff>
    </xdr:to>
    <xdr:pic>
      <xdr:nvPicPr>
        <xdr:cNvPr id="82" name="Imagem 81" descr="Mod 1101 coração branco.jpg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4775" y="1941671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71</xdr:row>
      <xdr:rowOff>111900</xdr:rowOff>
    </xdr:from>
    <xdr:to>
      <xdr:col>0</xdr:col>
      <xdr:colOff>1914341</xdr:colOff>
      <xdr:row>71</xdr:row>
      <xdr:rowOff>2631900</xdr:rowOff>
    </xdr:to>
    <xdr:pic>
      <xdr:nvPicPr>
        <xdr:cNvPr id="83" name="Imagem 82" descr="Mod 1102 coração rosa.jpg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11900" y="1968888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147600</xdr:colOff>
      <xdr:row>72</xdr:row>
      <xdr:rowOff>109500</xdr:rowOff>
    </xdr:from>
    <xdr:to>
      <xdr:col>0</xdr:col>
      <xdr:colOff>1950041</xdr:colOff>
      <xdr:row>72</xdr:row>
      <xdr:rowOff>2629500</xdr:rowOff>
    </xdr:to>
    <xdr:pic>
      <xdr:nvPicPr>
        <xdr:cNvPr id="84" name="Imagem 83" descr="Mod 1110 Angrybirds branco.jpg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7600" y="1995820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135675</xdr:colOff>
      <xdr:row>73</xdr:row>
      <xdr:rowOff>107100</xdr:rowOff>
    </xdr:from>
    <xdr:to>
      <xdr:col>0</xdr:col>
      <xdr:colOff>1938116</xdr:colOff>
      <xdr:row>73</xdr:row>
      <xdr:rowOff>2627100</xdr:rowOff>
    </xdr:to>
    <xdr:pic>
      <xdr:nvPicPr>
        <xdr:cNvPr id="85" name="Imagem 84" descr="Mod 1111 Angrybirds rosa choque.jpg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5675" y="20227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74</xdr:row>
      <xdr:rowOff>85650</xdr:rowOff>
    </xdr:from>
    <xdr:to>
      <xdr:col>0</xdr:col>
      <xdr:colOff>1926191</xdr:colOff>
      <xdr:row>74</xdr:row>
      <xdr:rowOff>2605650</xdr:rowOff>
    </xdr:to>
    <xdr:pic>
      <xdr:nvPicPr>
        <xdr:cNvPr id="86" name="Imagem 85" descr="Mod 1112 Angrybirds Lilás.jpg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3750" y="20494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102300</xdr:colOff>
      <xdr:row>75</xdr:row>
      <xdr:rowOff>121350</xdr:rowOff>
    </xdr:from>
    <xdr:to>
      <xdr:col>0</xdr:col>
      <xdr:colOff>1904741</xdr:colOff>
      <xdr:row>75</xdr:row>
      <xdr:rowOff>2641350</xdr:rowOff>
    </xdr:to>
    <xdr:pic>
      <xdr:nvPicPr>
        <xdr:cNvPr id="87" name="Imagem 86" descr="Mod 1113 Angrybirds Roxo.jpg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2300" y="207680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118950</xdr:colOff>
      <xdr:row>76</xdr:row>
      <xdr:rowOff>90375</xdr:rowOff>
    </xdr:from>
    <xdr:to>
      <xdr:col>0</xdr:col>
      <xdr:colOff>1921391</xdr:colOff>
      <xdr:row>76</xdr:row>
      <xdr:rowOff>2610375</xdr:rowOff>
    </xdr:to>
    <xdr:pic>
      <xdr:nvPicPr>
        <xdr:cNvPr id="88" name="Imagem 87" descr="Mod 1114 Angrybirds Rosa Bebe.jpg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8950" y="2103452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116550</xdr:colOff>
      <xdr:row>77</xdr:row>
      <xdr:rowOff>68925</xdr:rowOff>
    </xdr:from>
    <xdr:to>
      <xdr:col>0</xdr:col>
      <xdr:colOff>1918991</xdr:colOff>
      <xdr:row>77</xdr:row>
      <xdr:rowOff>2588925</xdr:rowOff>
    </xdr:to>
    <xdr:pic>
      <xdr:nvPicPr>
        <xdr:cNvPr id="89" name="Imagem 88" descr="Mod 1115 Angrybirds Azul Royal.jpg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6550" y="2130193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133200</xdr:colOff>
      <xdr:row>78</xdr:row>
      <xdr:rowOff>85575</xdr:rowOff>
    </xdr:from>
    <xdr:to>
      <xdr:col>0</xdr:col>
      <xdr:colOff>1935641</xdr:colOff>
      <xdr:row>78</xdr:row>
      <xdr:rowOff>2605575</xdr:rowOff>
    </xdr:to>
    <xdr:pic>
      <xdr:nvPicPr>
        <xdr:cNvPr id="90" name="Imagem 89" descr="Mod 1116 Angrybirds Amarelo.jpg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33200" y="215731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130800</xdr:colOff>
      <xdr:row>79</xdr:row>
      <xdr:rowOff>92700</xdr:rowOff>
    </xdr:from>
    <xdr:to>
      <xdr:col>0</xdr:col>
      <xdr:colOff>1933241</xdr:colOff>
      <xdr:row>79</xdr:row>
      <xdr:rowOff>2612700</xdr:rowOff>
    </xdr:to>
    <xdr:pic>
      <xdr:nvPicPr>
        <xdr:cNvPr id="91" name="Imagem 90" descr="Mod 1117 Angrybirds Vermelho.jpg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0800" y="218434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80</xdr:row>
      <xdr:rowOff>114300</xdr:rowOff>
    </xdr:from>
    <xdr:to>
      <xdr:col>0</xdr:col>
      <xdr:colOff>1935791</xdr:colOff>
      <xdr:row>80</xdr:row>
      <xdr:rowOff>2634300</xdr:rowOff>
    </xdr:to>
    <xdr:pic>
      <xdr:nvPicPr>
        <xdr:cNvPr id="92" name="Imagem 91" descr="Mod 1120 Cupcakes coloridos.jpg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33350" y="221151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140475</xdr:colOff>
      <xdr:row>81</xdr:row>
      <xdr:rowOff>92850</xdr:rowOff>
    </xdr:from>
    <xdr:to>
      <xdr:col>0</xdr:col>
      <xdr:colOff>1942916</xdr:colOff>
      <xdr:row>81</xdr:row>
      <xdr:rowOff>2612850</xdr:rowOff>
    </xdr:to>
    <xdr:pic>
      <xdr:nvPicPr>
        <xdr:cNvPr id="93" name="Imagem 92" descr="Mod 1121 Cupcakes Rosa.jpg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40475" y="2238255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82</xdr:row>
      <xdr:rowOff>90450</xdr:rowOff>
    </xdr:from>
    <xdr:to>
      <xdr:col>0</xdr:col>
      <xdr:colOff>1911941</xdr:colOff>
      <xdr:row>82</xdr:row>
      <xdr:rowOff>2610450</xdr:rowOff>
    </xdr:to>
    <xdr:pic>
      <xdr:nvPicPr>
        <xdr:cNvPr id="94" name="Imagem 93" descr="Mod 1122 Cupcakes Crumbs.jpg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09500" y="2265187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83</xdr:row>
      <xdr:rowOff>88050</xdr:rowOff>
    </xdr:from>
    <xdr:to>
      <xdr:col>0</xdr:col>
      <xdr:colOff>1919066</xdr:colOff>
      <xdr:row>83</xdr:row>
      <xdr:rowOff>2608050</xdr:rowOff>
    </xdr:to>
    <xdr:pic>
      <xdr:nvPicPr>
        <xdr:cNvPr id="95" name="Imagem 94" descr="Mod 1125 Panda azul royal.jpg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16625" y="2292119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84</xdr:row>
      <xdr:rowOff>95175</xdr:rowOff>
    </xdr:from>
    <xdr:to>
      <xdr:col>0</xdr:col>
      <xdr:colOff>1916666</xdr:colOff>
      <xdr:row>84</xdr:row>
      <xdr:rowOff>2615175</xdr:rowOff>
    </xdr:to>
    <xdr:pic>
      <xdr:nvPicPr>
        <xdr:cNvPr id="96" name="Imagem 95" descr="Mod 1126 Estrela do Mar.jpg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14225" y="231914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140400</xdr:colOff>
      <xdr:row>85</xdr:row>
      <xdr:rowOff>83250</xdr:rowOff>
    </xdr:from>
    <xdr:to>
      <xdr:col>0</xdr:col>
      <xdr:colOff>1942841</xdr:colOff>
      <xdr:row>85</xdr:row>
      <xdr:rowOff>2603250</xdr:rowOff>
    </xdr:to>
    <xdr:pic>
      <xdr:nvPicPr>
        <xdr:cNvPr id="97" name="Imagem 96" descr="Mod 1130 Bob Esponja Branco.jpg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40400" y="2345982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80850</xdr:colOff>
      <xdr:row>86</xdr:row>
      <xdr:rowOff>118950</xdr:rowOff>
    </xdr:from>
    <xdr:to>
      <xdr:col>0</xdr:col>
      <xdr:colOff>1883291</xdr:colOff>
      <xdr:row>86</xdr:row>
      <xdr:rowOff>2638950</xdr:rowOff>
    </xdr:to>
    <xdr:pic>
      <xdr:nvPicPr>
        <xdr:cNvPr id="98" name="Imagem 97" descr="Mod 1131 Bob Esponja Rosa Bebe.jpg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0850" y="237329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78450</xdr:colOff>
      <xdr:row>87</xdr:row>
      <xdr:rowOff>107025</xdr:rowOff>
    </xdr:from>
    <xdr:to>
      <xdr:col>0</xdr:col>
      <xdr:colOff>1880891</xdr:colOff>
      <xdr:row>87</xdr:row>
      <xdr:rowOff>2627025</xdr:rowOff>
    </xdr:to>
    <xdr:pic>
      <xdr:nvPicPr>
        <xdr:cNvPr id="99" name="Imagem 98" descr="Mod 1132 Bob Esponja Pink.jpg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8450" y="240013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85575</xdr:colOff>
      <xdr:row>88</xdr:row>
      <xdr:rowOff>95100</xdr:rowOff>
    </xdr:from>
    <xdr:to>
      <xdr:col>0</xdr:col>
      <xdr:colOff>1888016</xdr:colOff>
      <xdr:row>88</xdr:row>
      <xdr:rowOff>2615100</xdr:rowOff>
    </xdr:to>
    <xdr:pic>
      <xdr:nvPicPr>
        <xdr:cNvPr id="100" name="Imagem 99" descr="Mod 1133 Bob Esponja Lilás.jpg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5575" y="242696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102225</xdr:colOff>
      <xdr:row>89</xdr:row>
      <xdr:rowOff>111750</xdr:rowOff>
    </xdr:from>
    <xdr:to>
      <xdr:col>0</xdr:col>
      <xdr:colOff>1904666</xdr:colOff>
      <xdr:row>89</xdr:row>
      <xdr:rowOff>2631750</xdr:rowOff>
    </xdr:to>
    <xdr:pic>
      <xdr:nvPicPr>
        <xdr:cNvPr id="101" name="Imagem 100" descr="Mod 1134 Bob Esponja Roxo.jpg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2225" y="2454090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90</xdr:row>
      <xdr:rowOff>114300</xdr:rowOff>
    </xdr:from>
    <xdr:to>
      <xdr:col>0</xdr:col>
      <xdr:colOff>1926266</xdr:colOff>
      <xdr:row>90</xdr:row>
      <xdr:rowOff>2634300</xdr:rowOff>
    </xdr:to>
    <xdr:pic>
      <xdr:nvPicPr>
        <xdr:cNvPr id="102" name="Imagem 101" descr="Mod 1135 Bob Esponja Azul Royal.jpg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3825" y="2481072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83325</xdr:colOff>
      <xdr:row>91</xdr:row>
      <xdr:rowOff>111900</xdr:rowOff>
    </xdr:from>
    <xdr:to>
      <xdr:col>0</xdr:col>
      <xdr:colOff>1885766</xdr:colOff>
      <xdr:row>91</xdr:row>
      <xdr:rowOff>2631900</xdr:rowOff>
    </xdr:to>
    <xdr:pic>
      <xdr:nvPicPr>
        <xdr:cNvPr id="103" name="Imagem 102" descr="Mod 1136 Bob Esponja Verde Água.jpg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83325" y="2508003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90450</xdr:colOff>
      <xdr:row>92</xdr:row>
      <xdr:rowOff>99975</xdr:rowOff>
    </xdr:from>
    <xdr:to>
      <xdr:col>0</xdr:col>
      <xdr:colOff>1892891</xdr:colOff>
      <xdr:row>92</xdr:row>
      <xdr:rowOff>2619975</xdr:rowOff>
    </xdr:to>
    <xdr:pic>
      <xdr:nvPicPr>
        <xdr:cNvPr id="104" name="Imagem 103" descr="Mod 1137 Bob Esponja Amarelo.jpg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0450" y="2534840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145200</xdr:colOff>
      <xdr:row>93</xdr:row>
      <xdr:rowOff>69000</xdr:rowOff>
    </xdr:from>
    <xdr:to>
      <xdr:col>0</xdr:col>
      <xdr:colOff>1947641</xdr:colOff>
      <xdr:row>93</xdr:row>
      <xdr:rowOff>2589000</xdr:rowOff>
    </xdr:to>
    <xdr:pic>
      <xdr:nvPicPr>
        <xdr:cNvPr id="105" name="Imagem 104" descr="Mod 1140 Meu Malvado Favorito.jpg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45200" y="256148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114225</xdr:colOff>
      <xdr:row>94</xdr:row>
      <xdr:rowOff>66600</xdr:rowOff>
    </xdr:from>
    <xdr:to>
      <xdr:col>0</xdr:col>
      <xdr:colOff>1916666</xdr:colOff>
      <xdr:row>94</xdr:row>
      <xdr:rowOff>2586600</xdr:rowOff>
    </xdr:to>
    <xdr:pic>
      <xdr:nvPicPr>
        <xdr:cNvPr id="106" name="Imagem 105" descr="Mod 1141 PacMan.jpg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14225" y="2588418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92775</xdr:colOff>
      <xdr:row>95</xdr:row>
      <xdr:rowOff>83250</xdr:rowOff>
    </xdr:from>
    <xdr:to>
      <xdr:col>0</xdr:col>
      <xdr:colOff>1895216</xdr:colOff>
      <xdr:row>95</xdr:row>
      <xdr:rowOff>2603250</xdr:rowOff>
    </xdr:to>
    <xdr:pic>
      <xdr:nvPicPr>
        <xdr:cNvPr id="107" name="Imagem 106" descr="Mod 1142 Mosaico.jpg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2775" y="2588584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90375</xdr:colOff>
      <xdr:row>96</xdr:row>
      <xdr:rowOff>80850</xdr:rowOff>
    </xdr:from>
    <xdr:to>
      <xdr:col>0</xdr:col>
      <xdr:colOff>1892816</xdr:colOff>
      <xdr:row>96</xdr:row>
      <xdr:rowOff>2600850</xdr:rowOff>
    </xdr:to>
    <xdr:pic>
      <xdr:nvPicPr>
        <xdr:cNvPr id="108" name="Imagem 107" descr="Mod 1200 Xadrez Rosa.jpg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0375" y="2615516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107025</xdr:colOff>
      <xdr:row>97</xdr:row>
      <xdr:rowOff>97500</xdr:rowOff>
    </xdr:from>
    <xdr:to>
      <xdr:col>0</xdr:col>
      <xdr:colOff>1909466</xdr:colOff>
      <xdr:row>97</xdr:row>
      <xdr:rowOff>2617500</xdr:rowOff>
    </xdr:to>
    <xdr:pic>
      <xdr:nvPicPr>
        <xdr:cNvPr id="109" name="Imagem 108" descr="Mod 1201 Xadrez Azul.jpg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07025" y="2642638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142725</xdr:colOff>
      <xdr:row>98</xdr:row>
      <xdr:rowOff>85575</xdr:rowOff>
    </xdr:from>
    <xdr:to>
      <xdr:col>0</xdr:col>
      <xdr:colOff>1945166</xdr:colOff>
      <xdr:row>98</xdr:row>
      <xdr:rowOff>2605575</xdr:rowOff>
    </xdr:to>
    <xdr:pic>
      <xdr:nvPicPr>
        <xdr:cNvPr id="110" name="Imagem 109" descr="Mod 1202 Calçada.jpg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42725" y="26694750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99</xdr:row>
      <xdr:rowOff>83175</xdr:rowOff>
    </xdr:from>
    <xdr:to>
      <xdr:col>0</xdr:col>
      <xdr:colOff>1914191</xdr:colOff>
      <xdr:row>99</xdr:row>
      <xdr:rowOff>2603175</xdr:rowOff>
    </xdr:to>
    <xdr:pic>
      <xdr:nvPicPr>
        <xdr:cNvPr id="111" name="Imagem 110" descr="Mod 1203 Jeans.jpg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1750" y="2696406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100</xdr:row>
      <xdr:rowOff>95250</xdr:rowOff>
    </xdr:from>
    <xdr:to>
      <xdr:col>0</xdr:col>
      <xdr:colOff>1926266</xdr:colOff>
      <xdr:row>100</xdr:row>
      <xdr:rowOff>2615250</xdr:rowOff>
    </xdr:to>
    <xdr:pic>
      <xdr:nvPicPr>
        <xdr:cNvPr id="112" name="Imagem 111" descr="Mod 1204 Dolar.jpg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23825" y="27234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101</xdr:row>
      <xdr:rowOff>83325</xdr:rowOff>
    </xdr:from>
    <xdr:to>
      <xdr:col>0</xdr:col>
      <xdr:colOff>1914341</xdr:colOff>
      <xdr:row>101</xdr:row>
      <xdr:rowOff>2603325</xdr:rowOff>
    </xdr:to>
    <xdr:pic>
      <xdr:nvPicPr>
        <xdr:cNvPr id="113" name="Imagem 112" descr="Mod 1220 Cereja Rosa.jpg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1900" y="27503197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119025</xdr:colOff>
      <xdr:row>102</xdr:row>
      <xdr:rowOff>80925</xdr:rowOff>
    </xdr:from>
    <xdr:to>
      <xdr:col>0</xdr:col>
      <xdr:colOff>1921466</xdr:colOff>
      <xdr:row>102</xdr:row>
      <xdr:rowOff>2600925</xdr:rowOff>
    </xdr:to>
    <xdr:pic>
      <xdr:nvPicPr>
        <xdr:cNvPr id="114" name="Imagem 113" descr="Mod 1221 Cereja Azul.jpg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19025" y="2777251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154725</xdr:colOff>
      <xdr:row>103</xdr:row>
      <xdr:rowOff>78525</xdr:rowOff>
    </xdr:from>
    <xdr:to>
      <xdr:col>0</xdr:col>
      <xdr:colOff>1957166</xdr:colOff>
      <xdr:row>103</xdr:row>
      <xdr:rowOff>2598525</xdr:rowOff>
    </xdr:to>
    <xdr:pic>
      <xdr:nvPicPr>
        <xdr:cNvPr id="115" name="Imagem 114" descr="Mod 1230 Mustache Rosa.jpg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54725" y="280418325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85650</xdr:colOff>
      <xdr:row>104</xdr:row>
      <xdr:rowOff>95175</xdr:rowOff>
    </xdr:from>
    <xdr:to>
      <xdr:col>0</xdr:col>
      <xdr:colOff>1888091</xdr:colOff>
      <xdr:row>104</xdr:row>
      <xdr:rowOff>2615175</xdr:rowOff>
    </xdr:to>
    <xdr:pic>
      <xdr:nvPicPr>
        <xdr:cNvPr id="116" name="Imagem 115" descr="Mod 1231 Mustache Azul.jpg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85650" y="283130550"/>
          <a:ext cx="1802441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111825</xdr:colOff>
      <xdr:row>105</xdr:row>
      <xdr:rowOff>102300</xdr:rowOff>
    </xdr:from>
    <xdr:to>
      <xdr:col>0</xdr:col>
      <xdr:colOff>1914266</xdr:colOff>
      <xdr:row>105</xdr:row>
      <xdr:rowOff>2622300</xdr:rowOff>
    </xdr:to>
    <xdr:pic>
      <xdr:nvPicPr>
        <xdr:cNvPr id="117" name="Imagem 116" descr="Mod 1240 Copas Branco.jpg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1825" y="285833250"/>
          <a:ext cx="1802441" cy="25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32"/>
  <sheetViews>
    <sheetView tabSelected="1" zoomScale="115" zoomScaleNormal="115" workbookViewId="0">
      <selection activeCell="C2" sqref="C2:H2"/>
    </sheetView>
  </sheetViews>
  <sheetFormatPr defaultColWidth="9.140625" defaultRowHeight="15"/>
  <cols>
    <col min="1" max="1" width="10.28515625" style="6" customWidth="1"/>
    <col min="2" max="2" width="14.5703125" style="6" customWidth="1"/>
    <col min="3" max="3" width="2.85546875" style="6" customWidth="1"/>
    <col min="4" max="4" width="14.7109375" style="6" bestFit="1" customWidth="1"/>
    <col min="5" max="14" width="5.85546875" style="6" bestFit="1" customWidth="1"/>
    <col min="15" max="15" width="7.28515625" style="6" customWidth="1"/>
    <col min="16" max="18" width="5.85546875" style="6" bestFit="1" customWidth="1"/>
    <col min="19" max="19" width="5.42578125" style="6" customWidth="1"/>
    <col min="20" max="20" width="3.140625" style="6" customWidth="1"/>
    <col min="21" max="22" width="12.42578125" style="6" bestFit="1" customWidth="1"/>
    <col min="23" max="24" width="9.140625" style="6"/>
    <col min="25" max="25" width="9.140625" style="6" customWidth="1"/>
    <col min="26" max="16384" width="9.140625" style="6"/>
  </cols>
  <sheetData>
    <row r="1" spans="1:20">
      <c r="A1" s="65">
        <v>44044</v>
      </c>
      <c r="B1" s="216" t="s">
        <v>651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</row>
    <row r="2" spans="1:20">
      <c r="A2" s="158" t="s">
        <v>60</v>
      </c>
      <c r="B2" s="159"/>
      <c r="C2" s="153"/>
      <c r="D2" s="154"/>
      <c r="E2" s="154"/>
      <c r="F2" s="154"/>
      <c r="G2" s="154"/>
      <c r="H2" s="155"/>
      <c r="I2" s="151" t="s">
        <v>63</v>
      </c>
      <c r="J2" s="152"/>
      <c r="K2" s="168"/>
      <c r="L2" s="169"/>
      <c r="M2" s="170"/>
    </row>
    <row r="3" spans="1:20">
      <c r="A3" s="7" t="s">
        <v>52</v>
      </c>
      <c r="B3" s="153"/>
      <c r="C3" s="154"/>
      <c r="D3" s="155"/>
      <c r="E3" s="7" t="s">
        <v>251</v>
      </c>
      <c r="F3" s="153"/>
      <c r="G3" s="154"/>
      <c r="H3" s="222" t="s">
        <v>252</v>
      </c>
      <c r="I3" s="223"/>
      <c r="J3" s="224"/>
      <c r="K3" s="168"/>
      <c r="L3" s="169"/>
      <c r="M3" s="170"/>
    </row>
    <row r="4" spans="1:20">
      <c r="A4" s="7" t="s">
        <v>61</v>
      </c>
      <c r="B4" s="153"/>
      <c r="C4" s="154"/>
      <c r="D4" s="155"/>
      <c r="E4" s="229" t="s">
        <v>65</v>
      </c>
      <c r="F4" s="152"/>
      <c r="G4" s="47"/>
      <c r="H4" s="220" t="s">
        <v>64</v>
      </c>
      <c r="I4" s="221"/>
      <c r="J4" s="225"/>
      <c r="K4" s="226"/>
      <c r="L4" s="227"/>
      <c r="M4" s="228"/>
      <c r="O4" s="64"/>
    </row>
    <row r="5" spans="1:20">
      <c r="A5" s="7" t="s">
        <v>62</v>
      </c>
      <c r="B5" s="217"/>
      <c r="C5" s="218"/>
      <c r="D5" s="219"/>
      <c r="E5" s="46" t="s">
        <v>53</v>
      </c>
      <c r="F5" s="232"/>
      <c r="G5" s="233"/>
      <c r="H5" s="234"/>
      <c r="I5" s="222" t="s">
        <v>240</v>
      </c>
      <c r="J5" s="223"/>
      <c r="K5" s="224"/>
      <c r="L5" s="230"/>
      <c r="M5" s="231"/>
    </row>
    <row r="6" spans="1:20">
      <c r="A6" s="167" t="s">
        <v>5</v>
      </c>
      <c r="B6" s="167"/>
      <c r="C6" s="167"/>
      <c r="D6" s="157" t="s">
        <v>95</v>
      </c>
      <c r="E6" s="157"/>
      <c r="F6" s="157"/>
      <c r="G6" s="157" t="s">
        <v>54</v>
      </c>
      <c r="H6" s="157"/>
      <c r="I6" s="157" t="s">
        <v>55</v>
      </c>
      <c r="J6" s="157"/>
      <c r="K6" s="157" t="s">
        <v>11</v>
      </c>
      <c r="L6" s="157"/>
      <c r="M6" s="157"/>
      <c r="N6" s="157" t="s">
        <v>7</v>
      </c>
      <c r="O6" s="157"/>
      <c r="P6" s="157" t="s">
        <v>46</v>
      </c>
      <c r="Q6" s="157"/>
      <c r="R6" s="157"/>
    </row>
    <row r="7" spans="1:20" s="23" customFormat="1">
      <c r="A7" s="235"/>
      <c r="B7" s="235"/>
      <c r="C7" s="235"/>
      <c r="D7" s="160"/>
      <c r="E7" s="160"/>
      <c r="F7" s="160"/>
      <c r="G7" s="161"/>
      <c r="H7" s="161"/>
      <c r="I7" s="161"/>
      <c r="J7" s="161"/>
      <c r="K7" s="172" t="str">
        <f>IF(I7="","",INDEX(TU,MATCH(A7,TU_PRODUTO,0),3))</f>
        <v/>
      </c>
      <c r="L7" s="172"/>
      <c r="M7" s="172"/>
      <c r="N7" s="171" t="str">
        <f>IF(K7="","",INDEX(MATRIZ_TP,MATCH(A7,MATRIZ_TP_COLUNA,0),MATCH(G7,MATRIZ_TP_LINHA,0)))</f>
        <v/>
      </c>
      <c r="O7" s="171"/>
      <c r="P7" s="171" t="str">
        <f>IF(K7="","",IF(AND(S7=1,I7&lt;3),"Quantidade Mín. 3!",N7*I7))</f>
        <v/>
      </c>
      <c r="Q7" s="171"/>
      <c r="R7" s="171"/>
      <c r="S7" s="19">
        <f>IF(OR(G7="4 pares",G7="3 pares",G7="2 pares",G7="1 par e 1 pé"),1,0)</f>
        <v>0</v>
      </c>
    </row>
    <row r="8" spans="1:20" s="23" customFormat="1">
      <c r="A8" s="162"/>
      <c r="B8" s="162"/>
      <c r="C8" s="162"/>
      <c r="D8" s="149"/>
      <c r="E8" s="149"/>
      <c r="F8" s="149"/>
      <c r="G8" s="149"/>
      <c r="H8" s="149"/>
      <c r="I8" s="149"/>
      <c r="J8" s="149"/>
      <c r="K8" s="172" t="str">
        <f>IF(I8="","",INDEX(TU,MATCH(A8,TU_PRODUTO,0),3))</f>
        <v/>
      </c>
      <c r="L8" s="172"/>
      <c r="M8" s="172"/>
      <c r="N8" s="171" t="str">
        <f>IF(K8="","",INDEX(MATRIZ_TP,MATCH(A8,MATRIZ_TP_COLUNA,0),MATCH(G8,MATRIZ_TP_LINHA,0)))</f>
        <v/>
      </c>
      <c r="O8" s="171"/>
      <c r="P8" s="171" t="str">
        <f>IF(K8="","",IF(AND(S8=1,I8&lt;3),"Quantidade Mín. 3!",N8*I8))</f>
        <v/>
      </c>
      <c r="Q8" s="171"/>
      <c r="R8" s="171"/>
      <c r="S8" s="19">
        <f>IF(OR(G8="4 pares",G8="3 pares",G8="2 pares",G8="1 par e 1 pé"),1,0)</f>
        <v>0</v>
      </c>
    </row>
    <row r="9" spans="1:20">
      <c r="A9" s="162"/>
      <c r="B9" s="162"/>
      <c r="C9" s="162"/>
      <c r="D9" s="149"/>
      <c r="E9" s="149"/>
      <c r="F9" s="149"/>
      <c r="G9" s="149"/>
      <c r="H9" s="149"/>
      <c r="I9" s="149"/>
      <c r="J9" s="149"/>
      <c r="K9" s="172" t="str">
        <f>IF(I9="","",INDEX(TU,MATCH(A9,TU_PRODUTO,0),3))</f>
        <v/>
      </c>
      <c r="L9" s="172"/>
      <c r="M9" s="172"/>
      <c r="N9" s="171" t="str">
        <f>IF(K9="","",INDEX(MATRIZ_TP,MATCH(A9,MATRIZ_TP_COLUNA,0),MATCH(G9,MATRIZ_TP_LINHA,0)))</f>
        <v/>
      </c>
      <c r="O9" s="171"/>
      <c r="P9" s="165" t="str">
        <f>IF(K9="","",IF(AND(S9=1,I9&lt;3),"Quantidade Mín. 3!",N9*I9))</f>
        <v/>
      </c>
      <c r="Q9" s="165"/>
      <c r="R9" s="165"/>
      <c r="S9" s="50">
        <f>IF(OR(G9="4 pares",G9="3 pares",G9="2 pares",G9="1 par e 1 pé"),1,0)</f>
        <v>0</v>
      </c>
      <c r="T9" s="19">
        <f>IF(P9="Quantidade Mín. 3!",1,0)</f>
        <v>0</v>
      </c>
    </row>
    <row r="10" spans="1:20">
      <c r="A10" s="162"/>
      <c r="B10" s="162"/>
      <c r="C10" s="162"/>
      <c r="D10" s="149"/>
      <c r="E10" s="149"/>
      <c r="F10" s="149"/>
      <c r="G10" s="149"/>
      <c r="H10" s="149"/>
      <c r="I10" s="149"/>
      <c r="J10" s="149"/>
      <c r="K10" s="172" t="str">
        <f>IF(I10="","",INDEX(TU,MATCH(A10,TU_PRODUTO,0),3))</f>
        <v/>
      </c>
      <c r="L10" s="172"/>
      <c r="M10" s="172"/>
      <c r="N10" s="171" t="str">
        <f>IF(K10="","",INDEX(MATRIZ_TP,MATCH(A10,MATRIZ_TP_COLUNA,0),MATCH(G10,MATRIZ_TP_LINHA,0)))</f>
        <v/>
      </c>
      <c r="O10" s="171"/>
      <c r="P10" s="165" t="str">
        <f t="shared" ref="P10:P20" si="0">IF(K10="","",IF(AND(S10=1,I10&lt;3),"Quantidade Mín. 3!",N10*I10))</f>
        <v/>
      </c>
      <c r="Q10" s="165"/>
      <c r="R10" s="165"/>
      <c r="S10" s="50">
        <f t="shared" ref="S10:S29" si="1">IF(OR(G10="4 pares",G10="3 pares",G10="2 pares",G10="1 par e 1 pé"),1,0)</f>
        <v>0</v>
      </c>
      <c r="T10" s="19">
        <f t="shared" ref="T10:T29" si="2">IF(P10="Quantidade Mín. 3!",1,0)</f>
        <v>0</v>
      </c>
    </row>
    <row r="11" spans="1:20">
      <c r="A11" s="156"/>
      <c r="B11" s="156"/>
      <c r="C11" s="156"/>
      <c r="D11" s="148"/>
      <c r="E11" s="148"/>
      <c r="F11" s="148"/>
      <c r="G11" s="148"/>
      <c r="H11" s="148"/>
      <c r="I11" s="148"/>
      <c r="J11" s="148"/>
      <c r="K11" s="150" t="str">
        <f t="shared" ref="K11:K21" si="3">IF(I11="","",INDEX(TU,MATCH(A11,TU_PRODUTO,0),3))</f>
        <v/>
      </c>
      <c r="L11" s="150"/>
      <c r="M11" s="150"/>
      <c r="N11" s="166" t="str">
        <f>IF(K11="","",INDEX(MATRIZ_TP,MATCH(A11,MATRIZ_TP_COLUNA,0),MATCH(G11,MATRIZ_TP_LINHA,0)))</f>
        <v/>
      </c>
      <c r="O11" s="166"/>
      <c r="P11" s="165" t="str">
        <f t="shared" si="0"/>
        <v/>
      </c>
      <c r="Q11" s="165"/>
      <c r="R11" s="165"/>
      <c r="S11" s="50">
        <f t="shared" si="1"/>
        <v>0</v>
      </c>
      <c r="T11" s="19">
        <f t="shared" si="2"/>
        <v>0</v>
      </c>
    </row>
    <row r="12" spans="1:20">
      <c r="A12" s="156"/>
      <c r="B12" s="156"/>
      <c r="C12" s="156"/>
      <c r="D12" s="148"/>
      <c r="E12" s="148"/>
      <c r="F12" s="148"/>
      <c r="G12" s="148"/>
      <c r="H12" s="148"/>
      <c r="I12" s="148"/>
      <c r="J12" s="148"/>
      <c r="K12" s="150" t="str">
        <f t="shared" si="3"/>
        <v/>
      </c>
      <c r="L12" s="150"/>
      <c r="M12" s="150"/>
      <c r="N12" s="166" t="str">
        <f t="shared" ref="N12:N21" si="4">IF(K12="","",INDEX(MATRIZ_TP,MATCH(A12,MATRIZ_TP_COLUNA,0),MATCH(G12,MATRIZ_TP_LINHA,0)))</f>
        <v/>
      </c>
      <c r="O12" s="166"/>
      <c r="P12" s="165" t="str">
        <f t="shared" si="0"/>
        <v/>
      </c>
      <c r="Q12" s="165"/>
      <c r="R12" s="165"/>
      <c r="S12" s="50">
        <f t="shared" si="1"/>
        <v>0</v>
      </c>
      <c r="T12" s="19">
        <f t="shared" si="2"/>
        <v>0</v>
      </c>
    </row>
    <row r="13" spans="1:20">
      <c r="A13" s="156"/>
      <c r="B13" s="156"/>
      <c r="C13" s="156"/>
      <c r="D13" s="148"/>
      <c r="E13" s="148"/>
      <c r="F13" s="148"/>
      <c r="G13" s="148"/>
      <c r="H13" s="148"/>
      <c r="I13" s="148"/>
      <c r="J13" s="148"/>
      <c r="K13" s="150" t="str">
        <f t="shared" si="3"/>
        <v/>
      </c>
      <c r="L13" s="150"/>
      <c r="M13" s="150"/>
      <c r="N13" s="166" t="str">
        <f t="shared" si="4"/>
        <v/>
      </c>
      <c r="O13" s="166"/>
      <c r="P13" s="165" t="str">
        <f t="shared" si="0"/>
        <v/>
      </c>
      <c r="Q13" s="165"/>
      <c r="R13" s="165"/>
      <c r="S13" s="50">
        <f t="shared" si="1"/>
        <v>0</v>
      </c>
      <c r="T13" s="19">
        <f t="shared" si="2"/>
        <v>0</v>
      </c>
    </row>
    <row r="14" spans="1:20">
      <c r="A14" s="156"/>
      <c r="B14" s="156"/>
      <c r="C14" s="156"/>
      <c r="D14" s="148"/>
      <c r="E14" s="148"/>
      <c r="F14" s="148"/>
      <c r="G14" s="148"/>
      <c r="H14" s="148"/>
      <c r="I14" s="148"/>
      <c r="J14" s="148"/>
      <c r="K14" s="150" t="str">
        <f t="shared" si="3"/>
        <v/>
      </c>
      <c r="L14" s="150"/>
      <c r="M14" s="150"/>
      <c r="N14" s="166" t="str">
        <f t="shared" si="4"/>
        <v/>
      </c>
      <c r="O14" s="166"/>
      <c r="P14" s="165" t="str">
        <f t="shared" si="0"/>
        <v/>
      </c>
      <c r="Q14" s="165"/>
      <c r="R14" s="165"/>
      <c r="S14" s="50">
        <f t="shared" si="1"/>
        <v>0</v>
      </c>
      <c r="T14" s="19">
        <f t="shared" si="2"/>
        <v>0</v>
      </c>
    </row>
    <row r="15" spans="1:20">
      <c r="A15" s="156"/>
      <c r="B15" s="156"/>
      <c r="C15" s="156"/>
      <c r="D15" s="148"/>
      <c r="E15" s="148"/>
      <c r="F15" s="148"/>
      <c r="G15" s="148"/>
      <c r="H15" s="148"/>
      <c r="I15" s="148"/>
      <c r="J15" s="148"/>
      <c r="K15" s="150" t="str">
        <f t="shared" si="3"/>
        <v/>
      </c>
      <c r="L15" s="150"/>
      <c r="M15" s="150"/>
      <c r="N15" s="166" t="str">
        <f t="shared" si="4"/>
        <v/>
      </c>
      <c r="O15" s="166"/>
      <c r="P15" s="165" t="str">
        <f t="shared" si="0"/>
        <v/>
      </c>
      <c r="Q15" s="165"/>
      <c r="R15" s="165"/>
      <c r="S15" s="50">
        <f t="shared" si="1"/>
        <v>0</v>
      </c>
      <c r="T15" s="19">
        <f t="shared" si="2"/>
        <v>0</v>
      </c>
    </row>
    <row r="16" spans="1:20">
      <c r="A16" s="156"/>
      <c r="B16" s="156"/>
      <c r="C16" s="156"/>
      <c r="D16" s="148"/>
      <c r="E16" s="148"/>
      <c r="F16" s="148"/>
      <c r="G16" s="148"/>
      <c r="H16" s="148"/>
      <c r="I16" s="148"/>
      <c r="J16" s="148"/>
      <c r="K16" s="150" t="str">
        <f t="shared" si="3"/>
        <v/>
      </c>
      <c r="L16" s="150"/>
      <c r="M16" s="150"/>
      <c r="N16" s="166" t="str">
        <f t="shared" si="4"/>
        <v/>
      </c>
      <c r="O16" s="166"/>
      <c r="P16" s="165" t="str">
        <f t="shared" si="0"/>
        <v/>
      </c>
      <c r="Q16" s="165"/>
      <c r="R16" s="165"/>
      <c r="S16" s="50">
        <f t="shared" si="1"/>
        <v>0</v>
      </c>
      <c r="T16" s="19">
        <f t="shared" si="2"/>
        <v>0</v>
      </c>
    </row>
    <row r="17" spans="1:27">
      <c r="A17" s="156"/>
      <c r="B17" s="156"/>
      <c r="C17" s="156"/>
      <c r="D17" s="148"/>
      <c r="E17" s="148"/>
      <c r="F17" s="148"/>
      <c r="G17" s="148"/>
      <c r="H17" s="148"/>
      <c r="I17" s="148"/>
      <c r="J17" s="148"/>
      <c r="K17" s="150" t="str">
        <f t="shared" si="3"/>
        <v/>
      </c>
      <c r="L17" s="150"/>
      <c r="M17" s="150"/>
      <c r="N17" s="166" t="str">
        <f t="shared" si="4"/>
        <v/>
      </c>
      <c r="O17" s="166"/>
      <c r="P17" s="165" t="str">
        <f t="shared" si="0"/>
        <v/>
      </c>
      <c r="Q17" s="165"/>
      <c r="R17" s="165"/>
      <c r="S17" s="50">
        <f t="shared" si="1"/>
        <v>0</v>
      </c>
      <c r="T17" s="19">
        <f t="shared" si="2"/>
        <v>0</v>
      </c>
    </row>
    <row r="18" spans="1:27">
      <c r="A18" s="156"/>
      <c r="B18" s="156"/>
      <c r="C18" s="156"/>
      <c r="D18" s="148"/>
      <c r="E18" s="148"/>
      <c r="F18" s="148"/>
      <c r="G18" s="148"/>
      <c r="H18" s="148"/>
      <c r="I18" s="148"/>
      <c r="J18" s="148"/>
      <c r="K18" s="150" t="str">
        <f t="shared" si="3"/>
        <v/>
      </c>
      <c r="L18" s="150"/>
      <c r="M18" s="150"/>
      <c r="N18" s="166" t="str">
        <f t="shared" si="4"/>
        <v/>
      </c>
      <c r="O18" s="166"/>
      <c r="P18" s="165" t="str">
        <f t="shared" si="0"/>
        <v/>
      </c>
      <c r="Q18" s="165"/>
      <c r="R18" s="165"/>
      <c r="S18" s="50">
        <f t="shared" si="1"/>
        <v>0</v>
      </c>
      <c r="T18" s="19">
        <f t="shared" si="2"/>
        <v>0</v>
      </c>
    </row>
    <row r="19" spans="1:27">
      <c r="A19" s="156"/>
      <c r="B19" s="156"/>
      <c r="C19" s="156"/>
      <c r="D19" s="148"/>
      <c r="E19" s="148"/>
      <c r="F19" s="148"/>
      <c r="G19" s="148"/>
      <c r="H19" s="148"/>
      <c r="I19" s="148"/>
      <c r="J19" s="148"/>
      <c r="K19" s="150" t="str">
        <f t="shared" si="3"/>
        <v/>
      </c>
      <c r="L19" s="150"/>
      <c r="M19" s="150"/>
      <c r="N19" s="166" t="str">
        <f t="shared" si="4"/>
        <v/>
      </c>
      <c r="O19" s="166"/>
      <c r="P19" s="165" t="str">
        <f t="shared" si="0"/>
        <v/>
      </c>
      <c r="Q19" s="165"/>
      <c r="R19" s="165"/>
      <c r="S19" s="50">
        <f t="shared" si="1"/>
        <v>0</v>
      </c>
      <c r="T19" s="19">
        <f t="shared" si="2"/>
        <v>0</v>
      </c>
    </row>
    <row r="20" spans="1:27">
      <c r="A20" s="156"/>
      <c r="B20" s="156"/>
      <c r="C20" s="156"/>
      <c r="D20" s="148"/>
      <c r="E20" s="148"/>
      <c r="F20" s="148"/>
      <c r="G20" s="148"/>
      <c r="H20" s="148"/>
      <c r="I20" s="148"/>
      <c r="J20" s="148"/>
      <c r="K20" s="150" t="str">
        <f t="shared" si="3"/>
        <v/>
      </c>
      <c r="L20" s="150"/>
      <c r="M20" s="150"/>
      <c r="N20" s="166" t="str">
        <f t="shared" si="4"/>
        <v/>
      </c>
      <c r="O20" s="166"/>
      <c r="P20" s="165" t="str">
        <f t="shared" si="0"/>
        <v/>
      </c>
      <c r="Q20" s="165"/>
      <c r="R20" s="165"/>
      <c r="S20" s="50">
        <f t="shared" si="1"/>
        <v>0</v>
      </c>
      <c r="T20" s="19">
        <f t="shared" si="2"/>
        <v>0</v>
      </c>
    </row>
    <row r="21" spans="1:27">
      <c r="A21" s="156"/>
      <c r="B21" s="156"/>
      <c r="C21" s="156"/>
      <c r="D21" s="148"/>
      <c r="E21" s="148"/>
      <c r="F21" s="148"/>
      <c r="G21" s="148"/>
      <c r="H21" s="148"/>
      <c r="I21" s="148"/>
      <c r="J21" s="148"/>
      <c r="K21" s="150" t="str">
        <f t="shared" si="3"/>
        <v/>
      </c>
      <c r="L21" s="150"/>
      <c r="M21" s="150"/>
      <c r="N21" s="166" t="str">
        <f t="shared" si="4"/>
        <v/>
      </c>
      <c r="O21" s="166"/>
      <c r="P21" s="165" t="str">
        <f t="shared" ref="P21:P29" si="5">IF(K21="","",IF(AND(S21=1,I21&lt;3),"Quantidade Mín. 3!",N21*I21))</f>
        <v/>
      </c>
      <c r="Q21" s="165"/>
      <c r="R21" s="165"/>
      <c r="S21" s="50">
        <f t="shared" si="1"/>
        <v>0</v>
      </c>
      <c r="T21" s="19">
        <f t="shared" si="2"/>
        <v>0</v>
      </c>
    </row>
    <row r="22" spans="1:27">
      <c r="A22" s="156"/>
      <c r="B22" s="156"/>
      <c r="C22" s="156"/>
      <c r="D22" s="148"/>
      <c r="E22" s="148"/>
      <c r="F22" s="148"/>
      <c r="G22" s="148"/>
      <c r="H22" s="148"/>
      <c r="I22" s="148"/>
      <c r="J22" s="148"/>
      <c r="K22" s="150" t="str">
        <f t="shared" ref="K22:K29" si="6">IF(I22="","",INDEX(TU,MATCH(A22,TU_PRODUTO,0),3))</f>
        <v/>
      </c>
      <c r="L22" s="150"/>
      <c r="M22" s="150"/>
      <c r="N22" s="166" t="str">
        <f t="shared" ref="N22:N27" si="7">IF(K22="","",INDEX(MATRIZ_TP,MATCH(A22,MATRIZ_TP_COLUNA,0),MATCH(G22,MATRIZ_TP_LINHA,0)))</f>
        <v/>
      </c>
      <c r="O22" s="166"/>
      <c r="P22" s="165" t="str">
        <f t="shared" si="5"/>
        <v/>
      </c>
      <c r="Q22" s="165"/>
      <c r="R22" s="165"/>
      <c r="S22" s="50">
        <f t="shared" si="1"/>
        <v>0</v>
      </c>
      <c r="T22" s="19">
        <f t="shared" si="2"/>
        <v>0</v>
      </c>
      <c r="U22" s="52"/>
      <c r="W22" s="51"/>
      <c r="X22" s="51"/>
      <c r="Y22" s="51"/>
      <c r="Z22" s="51"/>
      <c r="AA22" s="51"/>
    </row>
    <row r="23" spans="1:27">
      <c r="A23" s="156"/>
      <c r="B23" s="156"/>
      <c r="C23" s="156"/>
      <c r="D23" s="148"/>
      <c r="E23" s="148"/>
      <c r="F23" s="148"/>
      <c r="G23" s="148"/>
      <c r="H23" s="148"/>
      <c r="I23" s="148"/>
      <c r="J23" s="148"/>
      <c r="K23" s="150" t="str">
        <f t="shared" si="6"/>
        <v/>
      </c>
      <c r="L23" s="150"/>
      <c r="M23" s="150"/>
      <c r="N23" s="166" t="str">
        <f t="shared" si="7"/>
        <v/>
      </c>
      <c r="O23" s="166"/>
      <c r="P23" s="165" t="str">
        <f t="shared" si="5"/>
        <v/>
      </c>
      <c r="Q23" s="165"/>
      <c r="R23" s="165"/>
      <c r="S23" s="50">
        <f t="shared" si="1"/>
        <v>0</v>
      </c>
      <c r="T23" s="19">
        <f t="shared" si="2"/>
        <v>0</v>
      </c>
      <c r="U23" s="52"/>
    </row>
    <row r="24" spans="1:27">
      <c r="A24" s="164"/>
      <c r="B24" s="164"/>
      <c r="C24" s="164"/>
      <c r="D24" s="148"/>
      <c r="E24" s="148"/>
      <c r="F24" s="148"/>
      <c r="G24" s="148"/>
      <c r="H24" s="148"/>
      <c r="I24" s="148"/>
      <c r="J24" s="148"/>
      <c r="K24" s="150" t="str">
        <f t="shared" si="6"/>
        <v/>
      </c>
      <c r="L24" s="150"/>
      <c r="M24" s="150"/>
      <c r="N24" s="166" t="str">
        <f t="shared" si="7"/>
        <v/>
      </c>
      <c r="O24" s="166"/>
      <c r="P24" s="165" t="str">
        <f t="shared" si="5"/>
        <v/>
      </c>
      <c r="Q24" s="165"/>
      <c r="R24" s="165"/>
      <c r="S24" s="50">
        <f t="shared" si="1"/>
        <v>0</v>
      </c>
      <c r="T24" s="19">
        <f t="shared" si="2"/>
        <v>0</v>
      </c>
    </row>
    <row r="25" spans="1:27">
      <c r="A25" s="163"/>
      <c r="B25" s="163"/>
      <c r="C25" s="163"/>
      <c r="D25" s="149"/>
      <c r="E25" s="149"/>
      <c r="F25" s="149"/>
      <c r="G25" s="149"/>
      <c r="H25" s="149"/>
      <c r="I25" s="148"/>
      <c r="J25" s="148"/>
      <c r="K25" s="150" t="str">
        <f t="shared" si="6"/>
        <v/>
      </c>
      <c r="L25" s="150"/>
      <c r="M25" s="150"/>
      <c r="N25" s="166" t="str">
        <f t="shared" si="7"/>
        <v/>
      </c>
      <c r="O25" s="166"/>
      <c r="P25" s="165" t="str">
        <f t="shared" si="5"/>
        <v/>
      </c>
      <c r="Q25" s="165"/>
      <c r="R25" s="165"/>
      <c r="S25" s="50">
        <f t="shared" si="1"/>
        <v>0</v>
      </c>
      <c r="T25" s="19">
        <f t="shared" si="2"/>
        <v>0</v>
      </c>
    </row>
    <row r="26" spans="1:27" s="27" customFormat="1">
      <c r="A26" s="156"/>
      <c r="B26" s="156"/>
      <c r="C26" s="156"/>
      <c r="D26" s="148"/>
      <c r="E26" s="148"/>
      <c r="F26" s="148"/>
      <c r="G26" s="148"/>
      <c r="H26" s="148"/>
      <c r="I26" s="148"/>
      <c r="J26" s="148"/>
      <c r="K26" s="150" t="str">
        <f t="shared" si="6"/>
        <v/>
      </c>
      <c r="L26" s="150"/>
      <c r="M26" s="150"/>
      <c r="N26" s="166" t="str">
        <f t="shared" si="7"/>
        <v/>
      </c>
      <c r="O26" s="166"/>
      <c r="P26" s="165" t="str">
        <f t="shared" si="5"/>
        <v/>
      </c>
      <c r="Q26" s="165"/>
      <c r="R26" s="165"/>
      <c r="S26" s="50">
        <f t="shared" si="1"/>
        <v>0</v>
      </c>
      <c r="T26" s="19">
        <f>IF(P26="Quantidade Mín. 3!",1,0)</f>
        <v>0</v>
      </c>
    </row>
    <row r="27" spans="1:27" s="21" customFormat="1">
      <c r="A27" s="163"/>
      <c r="B27" s="163"/>
      <c r="C27" s="163"/>
      <c r="D27" s="149"/>
      <c r="E27" s="149"/>
      <c r="F27" s="149"/>
      <c r="G27" s="149"/>
      <c r="H27" s="149"/>
      <c r="I27" s="149"/>
      <c r="J27" s="149"/>
      <c r="K27" s="150" t="str">
        <f t="shared" si="6"/>
        <v/>
      </c>
      <c r="L27" s="150"/>
      <c r="M27" s="150"/>
      <c r="N27" s="166" t="str">
        <f t="shared" si="7"/>
        <v/>
      </c>
      <c r="O27" s="166"/>
      <c r="P27" s="165" t="str">
        <f t="shared" si="5"/>
        <v/>
      </c>
      <c r="Q27" s="165"/>
      <c r="R27" s="165"/>
      <c r="S27" s="50">
        <f t="shared" si="1"/>
        <v>0</v>
      </c>
      <c r="T27" s="19">
        <f t="shared" si="2"/>
        <v>0</v>
      </c>
    </row>
    <row r="28" spans="1:27" s="21" customFormat="1">
      <c r="A28" s="156"/>
      <c r="B28" s="156"/>
      <c r="C28" s="156"/>
      <c r="D28" s="148"/>
      <c r="E28" s="148"/>
      <c r="F28" s="148"/>
      <c r="G28" s="148"/>
      <c r="H28" s="148"/>
      <c r="I28" s="148"/>
      <c r="J28" s="148"/>
      <c r="K28" s="150" t="str">
        <f t="shared" si="6"/>
        <v/>
      </c>
      <c r="L28" s="150"/>
      <c r="M28" s="150"/>
      <c r="N28" s="166" t="str">
        <f>IF(K28="","",INDEX(MATRIZ_TP,MATCH(A28,MATRIZ_TP_COLUNA,0),MATCH(G28,MATRIZ_TP_LINHA,0)))</f>
        <v/>
      </c>
      <c r="O28" s="166"/>
      <c r="P28" s="165" t="str">
        <f t="shared" si="5"/>
        <v/>
      </c>
      <c r="Q28" s="165"/>
      <c r="R28" s="165"/>
      <c r="S28" s="50">
        <f t="shared" si="1"/>
        <v>0</v>
      </c>
      <c r="T28" s="19">
        <f t="shared" si="2"/>
        <v>0</v>
      </c>
    </row>
    <row r="29" spans="1:27">
      <c r="A29" s="175"/>
      <c r="B29" s="175"/>
      <c r="C29" s="175"/>
      <c r="D29" s="148"/>
      <c r="E29" s="148"/>
      <c r="F29" s="148"/>
      <c r="G29" s="148"/>
      <c r="H29" s="148"/>
      <c r="I29" s="148"/>
      <c r="J29" s="148"/>
      <c r="K29" s="150" t="str">
        <f t="shared" si="6"/>
        <v/>
      </c>
      <c r="L29" s="150"/>
      <c r="M29" s="150"/>
      <c r="N29" s="166" t="str">
        <f>IF(K29="","",INDEX(MATRIZ_TP,MATCH(A29,MATRIZ_TP_COLUNA,0),MATCH(G29,MATRIZ_TP_LINHA,0)))</f>
        <v/>
      </c>
      <c r="O29" s="166"/>
      <c r="P29" s="165" t="str">
        <f t="shared" si="5"/>
        <v/>
      </c>
      <c r="Q29" s="165"/>
      <c r="R29" s="165"/>
      <c r="S29" s="50">
        <f t="shared" si="1"/>
        <v>0</v>
      </c>
      <c r="T29" s="19">
        <f t="shared" si="2"/>
        <v>0</v>
      </c>
    </row>
    <row r="30" spans="1:27">
      <c r="A30" s="177" t="s">
        <v>674</v>
      </c>
      <c r="B30" s="177"/>
      <c r="C30" s="177"/>
      <c r="D30" s="150" t="s">
        <v>59</v>
      </c>
      <c r="E30" s="150"/>
      <c r="F30" s="150"/>
      <c r="G30" s="150" t="s">
        <v>59</v>
      </c>
      <c r="H30" s="150"/>
      <c r="I30" s="150" t="str">
        <f>IF(SUM(E94:F98)=0," ",SUM(E94:F98))</f>
        <v xml:space="preserve"> </v>
      </c>
      <c r="J30" s="150"/>
      <c r="K30" s="150" t="s">
        <v>574</v>
      </c>
      <c r="L30" s="150"/>
      <c r="M30" s="150"/>
      <c r="N30" s="166" t="s">
        <v>59</v>
      </c>
      <c r="O30" s="166"/>
      <c r="P30" s="166" t="str">
        <f>Q96</f>
        <v xml:space="preserve"> </v>
      </c>
      <c r="Q30" s="166"/>
      <c r="R30" s="166"/>
      <c r="S30" s="19"/>
    </row>
    <row r="31" spans="1:27">
      <c r="A31" s="177" t="s">
        <v>12</v>
      </c>
      <c r="B31" s="177"/>
      <c r="C31" s="177"/>
      <c r="D31" s="150" t="s">
        <v>59</v>
      </c>
      <c r="E31" s="150"/>
      <c r="F31" s="150"/>
      <c r="G31" s="150" t="s">
        <v>59</v>
      </c>
      <c r="H31" s="150"/>
      <c r="I31" s="150" t="str">
        <f ca="1">IF(SUM(G132:T132)=0,"",SUM(G132:T132))</f>
        <v/>
      </c>
      <c r="J31" s="150"/>
      <c r="K31" s="150" t="s">
        <v>16</v>
      </c>
      <c r="L31" s="150"/>
      <c r="M31" s="150"/>
      <c r="N31" s="166" t="s">
        <v>59</v>
      </c>
      <c r="O31" s="166"/>
      <c r="P31" s="166" t="str">
        <f ca="1">IF(ISNONTEXT(I31)=TRUE,(G132+L132+R132)*Plan2!AG14+(H132+M132+S132)*Plan2!AH14+(I132+N132+T132)*Plan2!AI14,"")</f>
        <v/>
      </c>
      <c r="Q31" s="166"/>
      <c r="R31" s="166"/>
      <c r="S31" s="19"/>
    </row>
    <row r="32" spans="1:27">
      <c r="A32" s="177" t="s">
        <v>573</v>
      </c>
      <c r="B32" s="177"/>
      <c r="C32" s="177"/>
      <c r="D32" s="150" t="s">
        <v>59</v>
      </c>
      <c r="E32" s="150"/>
      <c r="F32" s="150"/>
      <c r="G32" s="150" t="s">
        <v>59</v>
      </c>
      <c r="H32" s="150"/>
      <c r="I32" s="150" t="str">
        <f>IF(SUM(D60:D65)+SUM(M60:N64)=0," ",SUM(D60:D65)+SUM(M60:N64))</f>
        <v xml:space="preserve"> </v>
      </c>
      <c r="J32" s="150"/>
      <c r="K32" s="150" t="s">
        <v>10</v>
      </c>
      <c r="L32" s="150"/>
      <c r="M32" s="150"/>
      <c r="N32" s="166" t="s">
        <v>59</v>
      </c>
      <c r="O32" s="166"/>
      <c r="P32" s="166" t="str">
        <f>Q66</f>
        <v xml:space="preserve"> </v>
      </c>
      <c r="Q32" s="166"/>
      <c r="R32" s="166"/>
      <c r="S32" s="19"/>
      <c r="U32" s="53"/>
    </row>
    <row r="33" spans="1:29" ht="15.75" thickBot="1">
      <c r="K33" s="11"/>
      <c r="L33" s="11"/>
      <c r="M33" s="9"/>
      <c r="O33" s="34" t="s">
        <v>47</v>
      </c>
      <c r="P33" s="173" t="str">
        <f ca="1">IF(SUM(P7:R32)=0, " ",IF(SUM(T7:T29)=0, SUM(P7:R32),"Quantidade Mín"))</f>
        <v xml:space="preserve"> </v>
      </c>
      <c r="Q33" s="173"/>
      <c r="R33" s="173"/>
      <c r="S33" s="11"/>
      <c r="T33" s="11"/>
    </row>
    <row r="34" spans="1:29" ht="15.75" thickTop="1">
      <c r="A34" s="178" t="s">
        <v>83</v>
      </c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1"/>
      <c r="T34" s="11"/>
      <c r="AA34" s="10"/>
      <c r="AB34" s="8"/>
      <c r="AC34" s="8"/>
    </row>
    <row r="35" spans="1:29" s="28" customFormat="1">
      <c r="A35" s="33"/>
      <c r="B35" s="33"/>
      <c r="C35" s="3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11"/>
      <c r="T35" s="11"/>
      <c r="AA35" s="31"/>
      <c r="AB35" s="30"/>
      <c r="AC35" s="30"/>
    </row>
    <row r="36" spans="1:29">
      <c r="A36" s="174" t="s">
        <v>5</v>
      </c>
      <c r="B36" s="174"/>
      <c r="D36" s="12" t="s">
        <v>6</v>
      </c>
      <c r="E36" s="13" t="s">
        <v>56</v>
      </c>
      <c r="F36" s="14" t="s">
        <v>57</v>
      </c>
      <c r="G36" s="14" t="s">
        <v>58</v>
      </c>
      <c r="H36" s="15" t="s">
        <v>28</v>
      </c>
      <c r="I36" s="16" t="s">
        <v>29</v>
      </c>
      <c r="J36" s="17" t="s">
        <v>30</v>
      </c>
      <c r="K36" s="15" t="s">
        <v>31</v>
      </c>
      <c r="L36" s="15" t="s">
        <v>32</v>
      </c>
      <c r="M36" s="15" t="s">
        <v>33</v>
      </c>
      <c r="N36" s="15" t="s">
        <v>34</v>
      </c>
      <c r="O36" s="15" t="s">
        <v>35</v>
      </c>
      <c r="P36" s="15" t="s">
        <v>36</v>
      </c>
      <c r="Q36" s="15" t="s">
        <v>37</v>
      </c>
      <c r="R36" s="15" t="s">
        <v>38</v>
      </c>
      <c r="T36" s="18"/>
      <c r="AA36" s="10"/>
      <c r="AB36" s="8"/>
      <c r="AC36" s="8"/>
    </row>
    <row r="37" spans="1:29">
      <c r="A37" s="146"/>
      <c r="B37" s="146"/>
      <c r="C37" s="19" t="str">
        <f>IF(A37="Chinelo TOP c/ tecido",2,IF(A37="Chinelo TOP s/ tecido",1,IF(A37="Chinelo PREMIUM c/ tecido",4,IF(A37="Chinelo PREMIUM s/ tecido",3,IF(A37="Chinelo Estampado",5,IF(A37="Chinelo PREMIUM c/ lonita",8,IF(A37="Chinelo GOLD s/ tecido",9,IF(A37="Chinelo GOLD c/ capacho",10,IF(A37="Chinelo GOLD c/ tecido",11,IF(A37="Chinelo TOP FLEX c/ tecido",12,IF(A37="Chinelo TOP FLEX s/ tecido",13,"")))))))))))</f>
        <v/>
      </c>
      <c r="D37" s="3"/>
      <c r="E37" s="4"/>
      <c r="F37" s="4"/>
      <c r="G37" s="4"/>
      <c r="H37" s="4"/>
      <c r="I37" s="5"/>
      <c r="J37" s="5"/>
      <c r="K37" s="5"/>
      <c r="L37" s="5"/>
      <c r="M37" s="5"/>
      <c r="N37" s="4"/>
      <c r="O37" s="4"/>
      <c r="P37" s="4"/>
      <c r="Q37" s="4"/>
      <c r="R37" s="4"/>
      <c r="S37" s="19" t="str">
        <f>IF(C37=1,SUMPRODUCT(E37:R37,Plan2!$S$3:$AF$3),IF(C37=2,SUMPRODUCT(E37:R37,Plan2!$S$4:$AF$4),IF(C37=3,SUMPRODUCT(E37:R37,Plan2!$S$7:$AF$7),IF(C37=4,SUMPRODUCT(E37:R37,Plan2!$S$8:$AF$8),IF(C37=5,SUMPRODUCT(E37:R37,Plan2!$S$13:$AF$13),IF(C37=8,SUMPRODUCT(E37:R37,Plan2!$S$9:$AF$9),IF(C37=9,SUMPRODUCT(E37:R37,Plan2!$S$10:$AF$10),IF(C37=10,SUMPRODUCT(E37:R37,Plan2!$S$12:$AF$12),IF(C37=11,SUMPRODUCT(E37:R37,Plan2!$S$11:$AF$11),IF(C37=12,SUMPRODUCT(E37:R37,Plan2!$S$6:$AF$6),IF(C37=13,SUMPRODUCT(E37:R37,Plan2!$S$5:$AF$5),"")))))))))))</f>
        <v/>
      </c>
      <c r="T37" s="19">
        <f>SUM(E37:R37)</f>
        <v>0</v>
      </c>
      <c r="AA37" s="10"/>
      <c r="AB37" s="8"/>
      <c r="AC37" s="8"/>
    </row>
    <row r="38" spans="1:29">
      <c r="A38" s="146"/>
      <c r="B38" s="146"/>
      <c r="C38" s="19" t="str">
        <f>IF(A38="Chinelo TOP c/ tecido",2,IF(A38="Chinelo TOP s/ tecido",1,IF(A38="Chinelo PREMIUM c/ tecido",4,IF(A38="Chinelo PREMIUM s/ tecido",3,IF(A38="Chinelo Estampado",5,IF(A38="Chinelo PREMIUM c/ lonita",8,IF(A38="Chinelo GOLD s/ tecido",9,IF(A38="Chinelo GOLD c/ capacho",10,IF(A38="Chinelo GOLD c/ tecido",11,IF(A38="Chinelo TOP FLEX c/ tecido",12,IF(A38="Chinelo TOP FLEX s/ tecido",13,C37)))))))))))</f>
        <v/>
      </c>
      <c r="D38" s="49"/>
      <c r="E38" s="4"/>
      <c r="F38" s="4"/>
      <c r="G38" s="4"/>
      <c r="H38" s="4"/>
      <c r="I38" s="5"/>
      <c r="J38" s="5"/>
      <c r="K38" s="5"/>
      <c r="L38" s="5"/>
      <c r="M38" s="5"/>
      <c r="N38" s="4"/>
      <c r="O38" s="4"/>
      <c r="P38" s="4"/>
      <c r="Q38" s="4"/>
      <c r="R38" s="4"/>
      <c r="S38" s="19" t="str">
        <f>IF(C38=1,SUMPRODUCT(E38:R38,Plan2!$S$3:$AF$3),IF(C38=2,SUMPRODUCT(E38:R38,Plan2!$S$4:$AF$4),IF(C38=3,SUMPRODUCT(E38:R38,Plan2!$S$7:$AF$7),IF(C38=4,SUMPRODUCT(E38:R38,Plan2!$S$8:$AF$8),IF(C38=5,SUMPRODUCT(E38:R38,Plan2!$S$13:$AF$13),IF(C38=8,SUMPRODUCT(E38:R38,Plan2!$S$9:$AF$9),IF(C38=9,SUMPRODUCT(E38:R38,Plan2!$S$10:$AF$10),IF(C38=10,SUMPRODUCT(E38:R38,Plan2!$S$12:$AF$12),IF(C38=11,SUMPRODUCT(E38:R38,Plan2!$S$11:$AF$11),IF(C38=12,SUMPRODUCT(E38:R38,Plan2!$S$6:$AF$6),IF(C38=13,SUMPRODUCT(E38:R38,Plan2!$S$5:$AF$5),"")))))))))))</f>
        <v/>
      </c>
      <c r="T38" s="19">
        <f>SUM(E38:R38)</f>
        <v>0</v>
      </c>
      <c r="AA38" s="10"/>
      <c r="AB38" s="8"/>
      <c r="AC38" s="8"/>
    </row>
    <row r="39" spans="1:29">
      <c r="A39" s="146"/>
      <c r="B39" s="146"/>
      <c r="C39" s="19" t="str">
        <f>IF(A39="Chinelo TOP c/ tecido",2,IF(A39="Chinelo TOP s/ tecido",1,IF(A39="Chinelo PREMIUM c/ tecido",4,IF(A39="Chinelo PREMIUM s/ tecido",3,IF(A39="Chinelo Estampado",5,IF(A39="Chinelo PREMIUM c/ lonita",8,IF(A39="Chinelo GOLD s/ tecido",9,IF(A39="Chinelo GOLD c/ capacho",10,IF(A39="Chinelo GOLD c/ tecido",11,IF(A39="Chinelo TOP FLEX c/ tecido",12,IF(A39="Chinelo TOP FLEX s/ tecido",13,C38)))))))))))</f>
        <v/>
      </c>
      <c r="D39" s="49"/>
      <c r="E39" s="4"/>
      <c r="F39" s="4"/>
      <c r="G39" s="4"/>
      <c r="H39" s="4"/>
      <c r="I39" s="5"/>
      <c r="J39" s="5"/>
      <c r="K39" s="5"/>
      <c r="L39" s="5"/>
      <c r="M39" s="5"/>
      <c r="N39" s="4"/>
      <c r="O39" s="4"/>
      <c r="P39" s="4"/>
      <c r="Q39" s="4"/>
      <c r="R39" s="4"/>
      <c r="S39" s="19" t="str">
        <f>IF(C39=1,SUMPRODUCT(E39:R39,Plan2!$S$3:$AF$3),IF(C39=2,SUMPRODUCT(E39:R39,Plan2!$S$4:$AF$4),IF(C39=3,SUMPRODUCT(E39:R39,Plan2!$S$7:$AF$7),IF(C39=4,SUMPRODUCT(E39:R39,Plan2!$S$8:$AF$8),IF(C39=5,SUMPRODUCT(E39:R39,Plan2!$S$13:$AF$13),IF(C39=8,SUMPRODUCT(E39:R39,Plan2!$S$9:$AF$9),IF(C39=9,SUMPRODUCT(E39:R39,Plan2!$S$10:$AF$10),IF(C39=10,SUMPRODUCT(E39:R39,Plan2!$S$12:$AF$12),IF(C39=11,SUMPRODUCT(E39:R39,Plan2!$S$11:$AF$11),IF(C39=12,SUMPRODUCT(E39:R39,Plan2!$S$6:$AF$6),IF(C39=13,SUMPRODUCT(E39:R39,Plan2!$S$5:$AF$5),"")))))))))))</f>
        <v/>
      </c>
      <c r="T39" s="19">
        <f t="shared" ref="T39:T56" si="8">SUM(E39:R39)</f>
        <v>0</v>
      </c>
      <c r="AA39" s="10"/>
      <c r="AB39" s="8"/>
      <c r="AC39" s="8"/>
    </row>
    <row r="40" spans="1:29">
      <c r="A40" s="146"/>
      <c r="B40" s="146"/>
      <c r="C40" s="19" t="str">
        <f>IF(A40="Chinelo TOP c/ tecido",2,IF(A40="Chinelo TOP s/ tecido",1,IF(A40="Chinelo PREMIUM c/ tecido",4,IF(A40="Chinelo PREMIUM s/ tecido",3,IF(A40="Chinelo Estampado",5,IF(A40="Chinelo PREMIUM c/ lonita",8,IF(A40="Chinelo GOLD s/ tecido",9,IF(A40="Chinelo GOLD c/ capacho",10,IF(A40="Chinelo GOLD c/ tecido",11,IF(A40="Chinelo TOP FLEX c/ tecido",12,IF(A40="Chinelo TOP FLEX s/ tecido",13,C39)))))))))))</f>
        <v/>
      </c>
      <c r="D40" s="49"/>
      <c r="E40" s="4"/>
      <c r="F40" s="4"/>
      <c r="G40" s="4"/>
      <c r="H40" s="4"/>
      <c r="I40" s="5"/>
      <c r="J40" s="5"/>
      <c r="K40" s="5"/>
      <c r="L40" s="5"/>
      <c r="M40" s="5"/>
      <c r="N40" s="4"/>
      <c r="O40" s="4"/>
      <c r="P40" s="4"/>
      <c r="Q40" s="4"/>
      <c r="R40" s="4"/>
      <c r="S40" s="19" t="str">
        <f>IF(C40=1,SUMPRODUCT(E40:R40,Plan2!$S$3:$AF$3),IF(C40=2,SUMPRODUCT(E40:R40,Plan2!$S$4:$AF$4),IF(C40=3,SUMPRODUCT(E40:R40,Plan2!$S$7:$AF$7),IF(C40=4,SUMPRODUCT(E40:R40,Plan2!$S$8:$AF$8),IF(C40=5,SUMPRODUCT(E40:R40,Plan2!$S$13:$AF$13),IF(C40=8,SUMPRODUCT(E40:R40,Plan2!$S$9:$AF$9),IF(C40=9,SUMPRODUCT(E40:R40,Plan2!$S$10:$AF$10),IF(C40=10,SUMPRODUCT(E40:R40,Plan2!$S$12:$AF$12),IF(C40=11,SUMPRODUCT(E40:R40,Plan2!$S$11:$AF$11),IF(C40=12,SUMPRODUCT(E40:R40,Plan2!$S$6:$AF$6),IF(C40=13,SUMPRODUCT(E40:R40,Plan2!$S$5:$AF$5),"")))))))))))</f>
        <v/>
      </c>
      <c r="T40" s="19">
        <f t="shared" si="8"/>
        <v>0</v>
      </c>
      <c r="AA40" s="10"/>
      <c r="AB40" s="8"/>
      <c r="AC40" s="8"/>
    </row>
    <row r="41" spans="1:29">
      <c r="A41" s="146"/>
      <c r="B41" s="146"/>
      <c r="C41" s="19" t="str">
        <f t="shared" ref="C41:C57" si="9">IF(A41="Chinelo TOP c/ tecido",2,IF(A41="Chinelo TOP s/ tecido",1,IF(A41="Chinelo PREMIUM c/ tecido",4,IF(A41="Chinelo PREMIUM s/ tecido",3,IF(A41="Chinelo Estampado",5,IF(A41="Chinelo PREMIUM c/ lonita",8,IF(A41="Chinelo GOLD s/ tecido",9,IF(A41="Chinelo GOLD c/ capacho",10,IF(A41="Chinelo GOLD c/ tecido",11,IF(A41="Chinelo TOP FLEX c/ tecido",12,IF(A41="Chinelo TOP FLEX s/ tecido",13,C40)))))))))))</f>
        <v/>
      </c>
      <c r="D41" s="49"/>
      <c r="E41" s="4"/>
      <c r="F41" s="4"/>
      <c r="G41" s="4"/>
      <c r="H41" s="4"/>
      <c r="I41" s="5"/>
      <c r="J41" s="5"/>
      <c r="K41" s="5"/>
      <c r="L41" s="5"/>
      <c r="M41" s="5"/>
      <c r="N41" s="4"/>
      <c r="O41" s="4"/>
      <c r="P41" s="4"/>
      <c r="Q41" s="4"/>
      <c r="R41" s="4"/>
      <c r="S41" s="19" t="str">
        <f>IF(C41=1,SUMPRODUCT(E41:R41,Plan2!$S$3:$AF$3),IF(C41=2,SUMPRODUCT(E41:R41,Plan2!$S$4:$AF$4),IF(C41=3,SUMPRODUCT(E41:R41,Plan2!$S$7:$AF$7),IF(C41=4,SUMPRODUCT(E41:R41,Plan2!$S$8:$AF$8),IF(C41=5,SUMPRODUCT(E41:R41,Plan2!$S$13:$AF$13),IF(C41=8,SUMPRODUCT(E41:R41,Plan2!$S$9:$AF$9),IF(C41=9,SUMPRODUCT(E41:R41,Plan2!$S$10:$AF$10),IF(C41=10,SUMPRODUCT(E41:R41,Plan2!$S$12:$AF$12),IF(C41=11,SUMPRODUCT(E41:R41,Plan2!$S$11:$AF$11),IF(C41=12,SUMPRODUCT(E41:R41,Plan2!$S$6:$AF$6),IF(C41=13,SUMPRODUCT(E41:R41,Plan2!$S$5:$AF$5),"")))))))))))</f>
        <v/>
      </c>
      <c r="T41" s="19">
        <f t="shared" si="8"/>
        <v>0</v>
      </c>
      <c r="AA41" s="10"/>
      <c r="AB41" s="8"/>
      <c r="AC41" s="8"/>
    </row>
    <row r="42" spans="1:29">
      <c r="A42" s="146"/>
      <c r="B42" s="146"/>
      <c r="C42" s="19" t="str">
        <f t="shared" si="9"/>
        <v/>
      </c>
      <c r="D42" s="49"/>
      <c r="E42" s="4"/>
      <c r="F42" s="4"/>
      <c r="G42" s="4"/>
      <c r="H42" s="4"/>
      <c r="I42" s="5"/>
      <c r="J42" s="5"/>
      <c r="K42" s="5"/>
      <c r="L42" s="5"/>
      <c r="M42" s="5"/>
      <c r="N42" s="4"/>
      <c r="O42" s="4"/>
      <c r="P42" s="4"/>
      <c r="Q42" s="4"/>
      <c r="R42" s="4"/>
      <c r="S42" s="19" t="str">
        <f>IF(C42=1,SUMPRODUCT(E42:R42,Plan2!$S$3:$AF$3),IF(C42=2,SUMPRODUCT(E42:R42,Plan2!$S$4:$AF$4),IF(C42=3,SUMPRODUCT(E42:R42,Plan2!$S$7:$AF$7),IF(C42=4,SUMPRODUCT(E42:R42,Plan2!$S$8:$AF$8),IF(C42=5,SUMPRODUCT(E42:R42,Plan2!$S$13:$AF$13),IF(C42=8,SUMPRODUCT(E42:R42,Plan2!$S$9:$AF$9),IF(C42=9,SUMPRODUCT(E42:R42,Plan2!$S$10:$AF$10),IF(C42=10,SUMPRODUCT(E42:R42,Plan2!$S$12:$AF$12),IF(C42=11,SUMPRODUCT(E42:R42,Plan2!$S$11:$AF$11),IF(C42=12,SUMPRODUCT(E42:R42,Plan2!$S$6:$AF$6),IF(C42=13,SUMPRODUCT(E42:R42,Plan2!$S$5:$AF$5),"")))))))))))</f>
        <v/>
      </c>
      <c r="T42" s="19">
        <f t="shared" si="8"/>
        <v>0</v>
      </c>
      <c r="AA42" s="10"/>
      <c r="AB42" s="8"/>
      <c r="AC42" s="8"/>
    </row>
    <row r="43" spans="1:29">
      <c r="A43" s="146"/>
      <c r="B43" s="146"/>
      <c r="C43" s="19" t="str">
        <f t="shared" si="9"/>
        <v/>
      </c>
      <c r="D43" s="49"/>
      <c r="E43" s="4"/>
      <c r="F43" s="4"/>
      <c r="G43" s="4"/>
      <c r="H43" s="4"/>
      <c r="I43" s="5"/>
      <c r="J43" s="5"/>
      <c r="K43" s="5"/>
      <c r="L43" s="5"/>
      <c r="M43" s="5"/>
      <c r="N43" s="4"/>
      <c r="O43" s="4"/>
      <c r="P43" s="4"/>
      <c r="Q43" s="4"/>
      <c r="R43" s="4"/>
      <c r="S43" s="19" t="str">
        <f>IF(C43=1,SUMPRODUCT(E43:R43,Plan2!$S$3:$AF$3),IF(C43=2,SUMPRODUCT(E43:R43,Plan2!$S$4:$AF$4),IF(C43=3,SUMPRODUCT(E43:R43,Plan2!$S$7:$AF$7),IF(C43=4,SUMPRODUCT(E43:R43,Plan2!$S$8:$AF$8),IF(C43=5,SUMPRODUCT(E43:R43,Plan2!$S$13:$AF$13),IF(C43=8,SUMPRODUCT(E43:R43,Plan2!$S$9:$AF$9),IF(C43=9,SUMPRODUCT(E43:R43,Plan2!$S$10:$AF$10),IF(C43=10,SUMPRODUCT(E43:R43,Plan2!$S$12:$AF$12),IF(C43=11,SUMPRODUCT(E43:R43,Plan2!$S$11:$AF$11),IF(C43=12,SUMPRODUCT(E43:R43,Plan2!$S$6:$AF$6),IF(C43=13,SUMPRODUCT(E43:R43,Plan2!$S$5:$AF$5),"")))))))))))</f>
        <v/>
      </c>
      <c r="T43" s="19">
        <f t="shared" si="8"/>
        <v>0</v>
      </c>
      <c r="AB43" s="8"/>
      <c r="AC43" s="8"/>
    </row>
    <row r="44" spans="1:29">
      <c r="A44" s="146"/>
      <c r="B44" s="146"/>
      <c r="C44" s="19" t="str">
        <f t="shared" si="9"/>
        <v/>
      </c>
      <c r="D44" s="49"/>
      <c r="E44" s="4"/>
      <c r="F44" s="4"/>
      <c r="G44" s="4"/>
      <c r="H44" s="4"/>
      <c r="I44" s="5"/>
      <c r="J44" s="5"/>
      <c r="K44" s="5"/>
      <c r="L44" s="5"/>
      <c r="M44" s="5"/>
      <c r="N44" s="4"/>
      <c r="O44" s="4"/>
      <c r="P44" s="4"/>
      <c r="Q44" s="4"/>
      <c r="R44" s="4"/>
      <c r="S44" s="19" t="str">
        <f>IF(C44=1,SUMPRODUCT(E44:R44,Plan2!$S$3:$AF$3),IF(C44=2,SUMPRODUCT(E44:R44,Plan2!$S$4:$AF$4),IF(C44=3,SUMPRODUCT(E44:R44,Plan2!$S$7:$AF$7),IF(C44=4,SUMPRODUCT(E44:R44,Plan2!$S$8:$AF$8),IF(C44=5,SUMPRODUCT(E44:R44,Plan2!$S$13:$AF$13),IF(C44=8,SUMPRODUCT(E44:R44,Plan2!$S$9:$AF$9),IF(C44=9,SUMPRODUCT(E44:R44,Plan2!$S$10:$AF$10),IF(C44=10,SUMPRODUCT(E44:R44,Plan2!$S$12:$AF$12),IF(C44=11,SUMPRODUCT(E44:R44,Plan2!$S$11:$AF$11),IF(C44=12,SUMPRODUCT(E44:R44,Plan2!$S$6:$AF$6),IF(C44=13,SUMPRODUCT(E44:R44,Plan2!$S$5:$AF$5),"")))))))))))</f>
        <v/>
      </c>
      <c r="T44" s="19">
        <f t="shared" si="8"/>
        <v>0</v>
      </c>
      <c r="AA44" s="10"/>
      <c r="AB44" s="8"/>
      <c r="AC44" s="8"/>
    </row>
    <row r="45" spans="1:29">
      <c r="A45" s="146"/>
      <c r="B45" s="146"/>
      <c r="C45" s="19" t="str">
        <f t="shared" si="9"/>
        <v/>
      </c>
      <c r="D45" s="49"/>
      <c r="E45" s="4"/>
      <c r="F45" s="4"/>
      <c r="G45" s="4"/>
      <c r="H45" s="4"/>
      <c r="I45" s="5"/>
      <c r="J45" s="5"/>
      <c r="K45" s="5"/>
      <c r="L45" s="5"/>
      <c r="M45" s="5"/>
      <c r="N45" s="4"/>
      <c r="O45" s="4"/>
      <c r="P45" s="4"/>
      <c r="Q45" s="4"/>
      <c r="R45" s="4"/>
      <c r="S45" s="19" t="str">
        <f>IF(C45=1,SUMPRODUCT(E45:R45,Plan2!$S$3:$AF$3),IF(C45=2,SUMPRODUCT(E45:R45,Plan2!$S$4:$AF$4),IF(C45=3,SUMPRODUCT(E45:R45,Plan2!$S$7:$AF$7),IF(C45=4,SUMPRODUCT(E45:R45,Plan2!$S$8:$AF$8),IF(C45=5,SUMPRODUCT(E45:R45,Plan2!$S$13:$AF$13),IF(C45=8,SUMPRODUCT(E45:R45,Plan2!$S$9:$AF$9),IF(C45=9,SUMPRODUCT(E45:R45,Plan2!$S$10:$AF$10),IF(C45=10,SUMPRODUCT(E45:R45,Plan2!$S$12:$AF$12),IF(C45=11,SUMPRODUCT(E45:R45,Plan2!$S$11:$AF$11),IF(C45=12,SUMPRODUCT(E45:R45,Plan2!$S$6:$AF$6),IF(C45=13,SUMPRODUCT(E45:R45,Plan2!$S$5:$AF$5),"")))))))))))</f>
        <v/>
      </c>
      <c r="T45" s="19">
        <f t="shared" si="8"/>
        <v>0</v>
      </c>
      <c r="AA45" s="10"/>
      <c r="AB45" s="8"/>
      <c r="AC45" s="8"/>
    </row>
    <row r="46" spans="1:29">
      <c r="A46" s="146"/>
      <c r="B46" s="146"/>
      <c r="C46" s="19" t="str">
        <f t="shared" si="9"/>
        <v/>
      </c>
      <c r="D46" s="49"/>
      <c r="E46" s="4"/>
      <c r="F46" s="4"/>
      <c r="G46" s="4"/>
      <c r="H46" s="4"/>
      <c r="I46" s="5"/>
      <c r="J46" s="5"/>
      <c r="K46" s="5"/>
      <c r="L46" s="5"/>
      <c r="M46" s="5"/>
      <c r="N46" s="4"/>
      <c r="O46" s="4"/>
      <c r="P46" s="4"/>
      <c r="Q46" s="4"/>
      <c r="R46" s="4"/>
      <c r="S46" s="19" t="str">
        <f>IF(C46=1,SUMPRODUCT(E46:R46,Plan2!$S$3:$AF$3),IF(C46=2,SUMPRODUCT(E46:R46,Plan2!$S$4:$AF$4),IF(C46=3,SUMPRODUCT(E46:R46,Plan2!$S$7:$AF$7),IF(C46=4,SUMPRODUCT(E46:R46,Plan2!$S$8:$AF$8),IF(C46=5,SUMPRODUCT(E46:R46,Plan2!$S$13:$AF$13),IF(C46=8,SUMPRODUCT(E46:R46,Plan2!$S$9:$AF$9),IF(C46=9,SUMPRODUCT(E46:R46,Plan2!$S$10:$AF$10),IF(C46=10,SUMPRODUCT(E46:R46,Plan2!$S$12:$AF$12),IF(C46=11,SUMPRODUCT(E46:R46,Plan2!$S$11:$AF$11),IF(C46=12,SUMPRODUCT(E46:R46,Plan2!$S$6:$AF$6),IF(C46=13,SUMPRODUCT(E46:R46,Plan2!$S$5:$AF$5),"")))))))))))</f>
        <v/>
      </c>
      <c r="T46" s="19">
        <f t="shared" si="8"/>
        <v>0</v>
      </c>
      <c r="AA46" s="10"/>
      <c r="AB46" s="8"/>
      <c r="AC46" s="8"/>
    </row>
    <row r="47" spans="1:29">
      <c r="A47" s="146"/>
      <c r="B47" s="146"/>
      <c r="C47" s="19" t="str">
        <f t="shared" si="9"/>
        <v/>
      </c>
      <c r="D47" s="49"/>
      <c r="E47" s="4"/>
      <c r="F47" s="4"/>
      <c r="G47" s="4"/>
      <c r="H47" s="4"/>
      <c r="I47" s="5"/>
      <c r="J47" s="5"/>
      <c r="K47" s="5"/>
      <c r="L47" s="5"/>
      <c r="M47" s="5"/>
      <c r="N47" s="4"/>
      <c r="O47" s="4"/>
      <c r="P47" s="4"/>
      <c r="Q47" s="4"/>
      <c r="R47" s="4"/>
      <c r="S47" s="19" t="str">
        <f>IF(C47=1,SUMPRODUCT(E47:R47,Plan2!$S$3:$AF$3),IF(C47=2,SUMPRODUCT(E47:R47,Plan2!$S$4:$AF$4),IF(C47=3,SUMPRODUCT(E47:R47,Plan2!$S$7:$AF$7),IF(C47=4,SUMPRODUCT(E47:R47,Plan2!$S$8:$AF$8),IF(C47=5,SUMPRODUCT(E47:R47,Plan2!$S$13:$AF$13),IF(C47=8,SUMPRODUCT(E47:R47,Plan2!$S$9:$AF$9),IF(C47=9,SUMPRODUCT(E47:R47,Plan2!$S$10:$AF$10),IF(C47=10,SUMPRODUCT(E47:R47,Plan2!$S$12:$AF$12),IF(C47=11,SUMPRODUCT(E47:R47,Plan2!$S$11:$AF$11),IF(C47=12,SUMPRODUCT(E47:R47,Plan2!$S$6:$AF$6),IF(C47=13,SUMPRODUCT(E47:R47,Plan2!$S$5:$AF$5),"")))))))))))</f>
        <v/>
      </c>
      <c r="T47" s="19">
        <f t="shared" si="8"/>
        <v>0</v>
      </c>
      <c r="AA47" s="10"/>
      <c r="AB47" s="8"/>
      <c r="AC47" s="8"/>
    </row>
    <row r="48" spans="1:29">
      <c r="A48" s="146"/>
      <c r="B48" s="146"/>
      <c r="C48" s="19" t="str">
        <f t="shared" si="9"/>
        <v/>
      </c>
      <c r="D48" s="49"/>
      <c r="E48" s="4"/>
      <c r="F48" s="4"/>
      <c r="G48" s="4"/>
      <c r="H48" s="4"/>
      <c r="I48" s="5"/>
      <c r="J48" s="5"/>
      <c r="K48" s="5"/>
      <c r="L48" s="5"/>
      <c r="M48" s="5"/>
      <c r="N48" s="4"/>
      <c r="O48" s="4"/>
      <c r="P48" s="4"/>
      <c r="Q48" s="4"/>
      <c r="R48" s="4"/>
      <c r="S48" s="19" t="str">
        <f>IF(C48=1,SUMPRODUCT(E48:R48,Plan2!$S$3:$AF$3),IF(C48=2,SUMPRODUCT(E48:R48,Plan2!$S$4:$AF$4),IF(C48=3,SUMPRODUCT(E48:R48,Plan2!$S$7:$AF$7),IF(C48=4,SUMPRODUCT(E48:R48,Plan2!$S$8:$AF$8),IF(C48=5,SUMPRODUCT(E48:R48,Plan2!$S$13:$AF$13),IF(C48=8,SUMPRODUCT(E48:R48,Plan2!$S$9:$AF$9),IF(C48=9,SUMPRODUCT(E48:R48,Plan2!$S$10:$AF$10),IF(C48=10,SUMPRODUCT(E48:R48,Plan2!$S$12:$AF$12),IF(C48=11,SUMPRODUCT(E48:R48,Plan2!$S$11:$AF$11),IF(C48=12,SUMPRODUCT(E48:R48,Plan2!$S$6:$AF$6),IF(C48=13,SUMPRODUCT(E48:R48,Plan2!$S$5:$AF$5),"")))))))))))</f>
        <v/>
      </c>
      <c r="T48" s="19">
        <f t="shared" si="8"/>
        <v>0</v>
      </c>
      <c r="AA48" s="10"/>
      <c r="AB48" s="8"/>
      <c r="AC48" s="8"/>
    </row>
    <row r="49" spans="1:29">
      <c r="A49" s="146"/>
      <c r="B49" s="146"/>
      <c r="C49" s="19" t="str">
        <f t="shared" si="9"/>
        <v/>
      </c>
      <c r="D49" s="49"/>
      <c r="E49" s="4"/>
      <c r="F49" s="4"/>
      <c r="G49" s="4"/>
      <c r="H49" s="4"/>
      <c r="I49" s="5"/>
      <c r="J49" s="5"/>
      <c r="K49" s="5"/>
      <c r="L49" s="5"/>
      <c r="M49" s="5"/>
      <c r="N49" s="4"/>
      <c r="O49" s="4"/>
      <c r="P49" s="4"/>
      <c r="Q49" s="4"/>
      <c r="R49" s="4"/>
      <c r="S49" s="19" t="str">
        <f>IF(C49=1,SUMPRODUCT(E49:R49,Plan2!$S$3:$AF$3),IF(C49=2,SUMPRODUCT(E49:R49,Plan2!$S$4:$AF$4),IF(C49=3,SUMPRODUCT(E49:R49,Plan2!$S$7:$AF$7),IF(C49=4,SUMPRODUCT(E49:R49,Plan2!$S$8:$AF$8),IF(C49=5,SUMPRODUCT(E49:R49,Plan2!$S$13:$AF$13),IF(C49=8,SUMPRODUCT(E49:R49,Plan2!$S$9:$AF$9),IF(C49=9,SUMPRODUCT(E49:R49,Plan2!$S$10:$AF$10),IF(C49=10,SUMPRODUCT(E49:R49,Plan2!$S$12:$AF$12),IF(C49=11,SUMPRODUCT(E49:R49,Plan2!$S$11:$AF$11),IF(C49=12,SUMPRODUCT(E49:R49,Plan2!$S$6:$AF$6),IF(C49=13,SUMPRODUCT(E49:R49,Plan2!$S$5:$AF$5),"")))))))))))</f>
        <v/>
      </c>
      <c r="T49" s="19">
        <f t="shared" si="8"/>
        <v>0</v>
      </c>
      <c r="AA49" s="10"/>
      <c r="AB49" s="8"/>
      <c r="AC49" s="8"/>
    </row>
    <row r="50" spans="1:29">
      <c r="A50" s="146"/>
      <c r="B50" s="146"/>
      <c r="C50" s="19" t="str">
        <f t="shared" si="9"/>
        <v/>
      </c>
      <c r="D50" s="49"/>
      <c r="E50" s="4"/>
      <c r="F50" s="4"/>
      <c r="G50" s="4"/>
      <c r="H50" s="4"/>
      <c r="I50" s="5"/>
      <c r="J50" s="5"/>
      <c r="K50" s="5"/>
      <c r="L50" s="5"/>
      <c r="M50" s="5"/>
      <c r="N50" s="4"/>
      <c r="O50" s="4"/>
      <c r="P50" s="4"/>
      <c r="Q50" s="4"/>
      <c r="R50" s="4"/>
      <c r="S50" s="19" t="str">
        <f>IF(C50=1,SUMPRODUCT(E50:R50,Plan2!$S$3:$AF$3),IF(C50=2,SUMPRODUCT(E50:R50,Plan2!$S$4:$AF$4),IF(C50=3,SUMPRODUCT(E50:R50,Plan2!$S$7:$AF$7),IF(C50=4,SUMPRODUCT(E50:R50,Plan2!$S$8:$AF$8),IF(C50=5,SUMPRODUCT(E50:R50,Plan2!$S$13:$AF$13),IF(C50=8,SUMPRODUCT(E50:R50,Plan2!$S$9:$AF$9),IF(C50=9,SUMPRODUCT(E50:R50,Plan2!$S$10:$AF$10),IF(C50=10,SUMPRODUCT(E50:R50,Plan2!$S$12:$AF$12),IF(C50=11,SUMPRODUCT(E50:R50,Plan2!$S$11:$AF$11),IF(C50=12,SUMPRODUCT(E50:R50,Plan2!$S$6:$AF$6),IF(C50=13,SUMPRODUCT(E50:R50,Plan2!$S$5:$AF$5),"")))))))))))</f>
        <v/>
      </c>
      <c r="T50" s="19">
        <f t="shared" si="8"/>
        <v>0</v>
      </c>
      <c r="AA50" s="10"/>
      <c r="AB50" s="8"/>
      <c r="AC50" s="8"/>
    </row>
    <row r="51" spans="1:29">
      <c r="A51" s="146"/>
      <c r="B51" s="146"/>
      <c r="C51" s="19" t="str">
        <f t="shared" si="9"/>
        <v/>
      </c>
      <c r="D51" s="49"/>
      <c r="E51" s="4"/>
      <c r="F51" s="4"/>
      <c r="G51" s="4"/>
      <c r="H51" s="4"/>
      <c r="I51" s="5"/>
      <c r="J51" s="5"/>
      <c r="K51" s="5"/>
      <c r="L51" s="5"/>
      <c r="M51" s="5"/>
      <c r="N51" s="4"/>
      <c r="O51" s="4"/>
      <c r="P51" s="4"/>
      <c r="Q51" s="4"/>
      <c r="R51" s="4"/>
      <c r="S51" s="19" t="str">
        <f>IF(C51=1,SUMPRODUCT(E51:R51,Plan2!$S$3:$AF$3),IF(C51=2,SUMPRODUCT(E51:R51,Plan2!$S$4:$AF$4),IF(C51=3,SUMPRODUCT(E51:R51,Plan2!$S$7:$AF$7),IF(C51=4,SUMPRODUCT(E51:R51,Plan2!$S$8:$AF$8),IF(C51=5,SUMPRODUCT(E51:R51,Plan2!$S$13:$AF$13),IF(C51=8,SUMPRODUCT(E51:R51,Plan2!$S$9:$AF$9),IF(C51=9,SUMPRODUCT(E51:R51,Plan2!$S$10:$AF$10),IF(C51=10,SUMPRODUCT(E51:R51,Plan2!$S$12:$AF$12),IF(C51=11,SUMPRODUCT(E51:R51,Plan2!$S$11:$AF$11),IF(C51=12,SUMPRODUCT(E51:R51,Plan2!$S$6:$AF$6),IF(C51=13,SUMPRODUCT(E51:R51,Plan2!$S$5:$AF$5),"")))))))))))</f>
        <v/>
      </c>
      <c r="T51" s="19">
        <f t="shared" si="8"/>
        <v>0</v>
      </c>
      <c r="V51" s="9"/>
      <c r="W51" s="9"/>
      <c r="X51" s="9"/>
      <c r="Y51" s="9"/>
      <c r="Z51" s="9"/>
      <c r="AA51" s="9"/>
    </row>
    <row r="52" spans="1:29">
      <c r="A52" s="146"/>
      <c r="B52" s="146"/>
      <c r="C52" s="19" t="str">
        <f t="shared" si="9"/>
        <v/>
      </c>
      <c r="D52" s="49"/>
      <c r="E52" s="4"/>
      <c r="F52" s="4"/>
      <c r="G52" s="4"/>
      <c r="H52" s="4"/>
      <c r="I52" s="5"/>
      <c r="J52" s="5"/>
      <c r="K52" s="5"/>
      <c r="L52" s="5"/>
      <c r="M52" s="5"/>
      <c r="N52" s="4"/>
      <c r="O52" s="4"/>
      <c r="P52" s="4"/>
      <c r="Q52" s="4"/>
      <c r="R52" s="4"/>
      <c r="S52" s="19" t="str">
        <f>IF(C52=1,SUMPRODUCT(E52:R52,Plan2!$S$3:$AF$3),IF(C52=2,SUMPRODUCT(E52:R52,Plan2!$S$4:$AF$4),IF(C52=3,SUMPRODUCT(E52:R52,Plan2!$S$7:$AF$7),IF(C52=4,SUMPRODUCT(E52:R52,Plan2!$S$8:$AF$8),IF(C52=5,SUMPRODUCT(E52:R52,Plan2!$S$13:$AF$13),IF(C52=8,SUMPRODUCT(E52:R52,Plan2!$S$9:$AF$9),IF(C52=9,SUMPRODUCT(E52:R52,Plan2!$S$10:$AF$10),IF(C52=10,SUMPRODUCT(E52:R52,Plan2!$S$12:$AF$12),IF(C52=11,SUMPRODUCT(E52:R52,Plan2!$S$11:$AF$11),IF(C52=12,SUMPRODUCT(E52:R52,Plan2!$S$6:$AF$6),IF(C52=13,SUMPRODUCT(E52:R52,Plan2!$S$5:$AF$5),"")))))))))))</f>
        <v/>
      </c>
      <c r="T52" s="19">
        <f t="shared" si="8"/>
        <v>0</v>
      </c>
      <c r="U52" s="9"/>
      <c r="V52" s="9"/>
      <c r="W52" s="9"/>
    </row>
    <row r="53" spans="1:29">
      <c r="A53" s="146"/>
      <c r="B53" s="146"/>
      <c r="C53" s="19" t="str">
        <f t="shared" si="9"/>
        <v/>
      </c>
      <c r="D53" s="49"/>
      <c r="E53" s="4"/>
      <c r="F53" s="4"/>
      <c r="G53" s="4"/>
      <c r="H53" s="4"/>
      <c r="I53" s="5"/>
      <c r="J53" s="5"/>
      <c r="K53" s="5"/>
      <c r="L53" s="5"/>
      <c r="M53" s="5"/>
      <c r="N53" s="4"/>
      <c r="O53" s="4"/>
      <c r="P53" s="4"/>
      <c r="Q53" s="4"/>
      <c r="R53" s="4"/>
      <c r="S53" s="19" t="str">
        <f>IF(C53=1,SUMPRODUCT(E53:R53,Plan2!$S$3:$AF$3),IF(C53=2,SUMPRODUCT(E53:R53,Plan2!$S$4:$AF$4),IF(C53=3,SUMPRODUCT(E53:R53,Plan2!$S$7:$AF$7),IF(C53=4,SUMPRODUCT(E53:R53,Plan2!$S$8:$AF$8),IF(C53=5,SUMPRODUCT(E53:R53,Plan2!$S$13:$AF$13),IF(C53=8,SUMPRODUCT(E53:R53,Plan2!$S$9:$AF$9),IF(C53=9,SUMPRODUCT(E53:R53,Plan2!$S$10:$AF$10),IF(C53=10,SUMPRODUCT(E53:R53,Plan2!$S$12:$AF$12),IF(C53=11,SUMPRODUCT(E53:R53,Plan2!$S$11:$AF$11),IF(C53=12,SUMPRODUCT(E53:R53,Plan2!$S$6:$AF$6),IF(C53=13,SUMPRODUCT(E53:R53,Plan2!$S$5:$AF$5),"")))))))))))</f>
        <v/>
      </c>
      <c r="T53" s="19">
        <f t="shared" si="8"/>
        <v>0</v>
      </c>
      <c r="U53" s="9"/>
      <c r="V53" s="9"/>
      <c r="W53" s="9"/>
    </row>
    <row r="54" spans="1:29">
      <c r="A54" s="146"/>
      <c r="B54" s="146"/>
      <c r="C54" s="19" t="str">
        <f t="shared" si="9"/>
        <v/>
      </c>
      <c r="D54" s="49"/>
      <c r="E54" s="4"/>
      <c r="F54" s="4"/>
      <c r="G54" s="4"/>
      <c r="H54" s="4"/>
      <c r="I54" s="5"/>
      <c r="J54" s="5"/>
      <c r="K54" s="5"/>
      <c r="L54" s="5"/>
      <c r="M54" s="5"/>
      <c r="N54" s="4"/>
      <c r="O54" s="4"/>
      <c r="P54" s="4"/>
      <c r="Q54" s="4"/>
      <c r="R54" s="4"/>
      <c r="S54" s="19" t="str">
        <f>IF(C54=1,SUMPRODUCT(E54:R54,Plan2!$S$3:$AF$3),IF(C54=2,SUMPRODUCT(E54:R54,Plan2!$S$4:$AF$4),IF(C54=3,SUMPRODUCT(E54:R54,Plan2!$S$7:$AF$7),IF(C54=4,SUMPRODUCT(E54:R54,Plan2!$S$8:$AF$8),IF(C54=5,SUMPRODUCT(E54:R54,Plan2!$S$13:$AF$13),IF(C54=8,SUMPRODUCT(E54:R54,Plan2!$S$9:$AF$9),IF(C54=9,SUMPRODUCT(E54:R54,Plan2!$S$10:$AF$10),IF(C54=10,SUMPRODUCT(E54:R54,Plan2!$S$12:$AF$12),IF(C54=11,SUMPRODUCT(E54:R54,Plan2!$S$11:$AF$11),IF(C54=12,SUMPRODUCT(E54:R54,Plan2!$S$6:$AF$6),IF(C54=13,SUMPRODUCT(E54:R54,Plan2!$S$5:$AF$5),"")))))))))))</f>
        <v/>
      </c>
      <c r="T54" s="19">
        <f t="shared" si="8"/>
        <v>0</v>
      </c>
      <c r="U54" s="9"/>
      <c r="V54" s="9"/>
      <c r="W54" s="9"/>
    </row>
    <row r="55" spans="1:29">
      <c r="A55" s="146"/>
      <c r="B55" s="146"/>
      <c r="C55" s="19" t="str">
        <f t="shared" si="9"/>
        <v/>
      </c>
      <c r="D55" s="49"/>
      <c r="E55" s="4"/>
      <c r="F55" s="4"/>
      <c r="G55" s="4"/>
      <c r="H55" s="4"/>
      <c r="I55" s="5"/>
      <c r="J55" s="5"/>
      <c r="K55" s="5"/>
      <c r="L55" s="5"/>
      <c r="M55" s="5"/>
      <c r="N55" s="4"/>
      <c r="O55" s="4"/>
      <c r="P55" s="4"/>
      <c r="Q55" s="4"/>
      <c r="R55" s="4"/>
      <c r="S55" s="19" t="str">
        <f>IF(C55=1,SUMPRODUCT(E55:R55,Plan2!$S$3:$AF$3),IF(C55=2,SUMPRODUCT(E55:R55,Plan2!$S$4:$AF$4),IF(C55=3,SUMPRODUCT(E55:R55,Plan2!$S$7:$AF$7),IF(C55=4,SUMPRODUCT(E55:R55,Plan2!$S$8:$AF$8),IF(C55=5,SUMPRODUCT(E55:R55,Plan2!$S$13:$AF$13),IF(C55=8,SUMPRODUCT(E55:R55,Plan2!$S$9:$AF$9),IF(C55=9,SUMPRODUCT(E55:R55,Plan2!$S$10:$AF$10),IF(C55=10,SUMPRODUCT(E55:R55,Plan2!$S$12:$AF$12),IF(C55=11,SUMPRODUCT(E55:R55,Plan2!$S$11:$AF$11),IF(C55=12,SUMPRODUCT(E55:R55,Plan2!$S$6:$AF$6),IF(C55=13,SUMPRODUCT(E55:R55,Plan2!$S$5:$AF$5),"")))))))))))</f>
        <v/>
      </c>
      <c r="T55" s="19">
        <f t="shared" si="8"/>
        <v>0</v>
      </c>
      <c r="U55" s="9"/>
      <c r="V55" s="9"/>
      <c r="W55" s="9"/>
    </row>
    <row r="56" spans="1:29">
      <c r="A56" s="146"/>
      <c r="B56" s="146"/>
      <c r="C56" s="19" t="str">
        <f t="shared" si="9"/>
        <v/>
      </c>
      <c r="D56" s="49"/>
      <c r="E56" s="4"/>
      <c r="F56" s="4"/>
      <c r="G56" s="4"/>
      <c r="H56" s="4"/>
      <c r="I56" s="5"/>
      <c r="J56" s="5"/>
      <c r="K56" s="5"/>
      <c r="L56" s="5"/>
      <c r="M56" s="5"/>
      <c r="N56" s="4"/>
      <c r="O56" s="4"/>
      <c r="P56" s="4"/>
      <c r="Q56" s="4"/>
      <c r="R56" s="4"/>
      <c r="S56" s="19" t="str">
        <f>IF(C56=1,SUMPRODUCT(E56:R56,Plan2!$S$3:$AF$3),IF(C56=2,SUMPRODUCT(E56:R56,Plan2!$S$4:$AF$4),IF(C56=3,SUMPRODUCT(E56:R56,Plan2!$S$7:$AF$7),IF(C56=4,SUMPRODUCT(E56:R56,Plan2!$S$8:$AF$8),IF(C56=5,SUMPRODUCT(E56:R56,Plan2!$S$13:$AF$13),IF(C56=8,SUMPRODUCT(E56:R56,Plan2!$S$9:$AF$9),IF(C56=9,SUMPRODUCT(E56:R56,Plan2!$S$10:$AF$10),IF(C56=10,SUMPRODUCT(E56:R56,Plan2!$S$12:$AF$12),IF(C56=11,SUMPRODUCT(E56:R56,Plan2!$S$11:$AF$11),IF(C56=12,SUMPRODUCT(E56:R56,Plan2!$S$6:$AF$6),IF(C56=13,SUMPRODUCT(E56:R56,Plan2!$S$5:$AF$5),"")))))))))))</f>
        <v/>
      </c>
      <c r="T56" s="19">
        <f t="shared" si="8"/>
        <v>0</v>
      </c>
      <c r="U56" s="9"/>
      <c r="V56" s="9"/>
      <c r="W56" s="9"/>
    </row>
    <row r="57" spans="1:29">
      <c r="A57" s="146"/>
      <c r="B57" s="146"/>
      <c r="C57" s="19" t="str">
        <f t="shared" si="9"/>
        <v/>
      </c>
      <c r="D57" s="49"/>
      <c r="E57" s="4"/>
      <c r="F57" s="4"/>
      <c r="G57" s="4"/>
      <c r="H57" s="4"/>
      <c r="I57" s="5"/>
      <c r="J57" s="5"/>
      <c r="K57" s="5"/>
      <c r="L57" s="5"/>
      <c r="M57" s="5"/>
      <c r="N57" s="4"/>
      <c r="O57" s="4"/>
      <c r="P57" s="4"/>
      <c r="Q57" s="4"/>
      <c r="R57" s="4"/>
      <c r="S57" s="19" t="str">
        <f>IF(C57=1,SUMPRODUCT(E57:R57,Plan2!$S$3:$AF$3),IF(C57=2,SUMPRODUCT(E57:R57,Plan2!$S$4:$AF$4),IF(C57=3,SUMPRODUCT(E57:R57,Plan2!$S$7:$AF$7),IF(C57=4,SUMPRODUCT(E57:R57,Plan2!$S$8:$AF$8),IF(C57=5,SUMPRODUCT(E57:R57,Plan2!$S$13:$AF$13),IF(C57=8,SUMPRODUCT(E57:R57,Plan2!$S$9:$AF$9),IF(C57=9,SUMPRODUCT(E57:R57,Plan2!$S$10:$AF$10),IF(C57=10,SUMPRODUCT(E57:R57,Plan2!$S$12:$AF$12),IF(C57=11,SUMPRODUCT(E57:R57,Plan2!$S$11:$AF$11),IF(C57=12,SUMPRODUCT(E57:R57,Plan2!$S$6:$AF$6),IF(C57=13,SUMPRODUCT(E57:R57,Plan2!$S$5:$AF$5),"")))))))))))</f>
        <v/>
      </c>
      <c r="T57" s="19">
        <f>SUM(E57:R57)</f>
        <v>0</v>
      </c>
      <c r="U57" s="9"/>
      <c r="V57" s="9"/>
      <c r="W57" s="9"/>
    </row>
    <row r="58" spans="1:29">
      <c r="A58" s="62"/>
      <c r="B58" s="62"/>
      <c r="C58" s="57"/>
      <c r="D58" s="60"/>
      <c r="E58" s="36" t="s">
        <v>56</v>
      </c>
      <c r="F58" s="39" t="s">
        <v>57</v>
      </c>
      <c r="G58" s="39" t="s">
        <v>58</v>
      </c>
      <c r="H58" s="56" t="s">
        <v>28</v>
      </c>
      <c r="I58" s="55" t="s">
        <v>29</v>
      </c>
      <c r="J58" s="55" t="s">
        <v>30</v>
      </c>
      <c r="K58" s="55" t="s">
        <v>31</v>
      </c>
      <c r="L58" s="55" t="s">
        <v>32</v>
      </c>
      <c r="M58" s="55" t="s">
        <v>33</v>
      </c>
      <c r="N58" s="55" t="s">
        <v>34</v>
      </c>
      <c r="O58" s="55" t="s">
        <v>35</v>
      </c>
      <c r="P58" s="55" t="s">
        <v>36</v>
      </c>
      <c r="Q58" s="55" t="s">
        <v>37</v>
      </c>
      <c r="R58" s="55" t="s">
        <v>38</v>
      </c>
      <c r="S58" s="19"/>
      <c r="T58" s="19"/>
      <c r="U58" s="9"/>
      <c r="V58" s="9"/>
      <c r="W58" s="9"/>
    </row>
    <row r="59" spans="1:29">
      <c r="A59" s="213" t="s">
        <v>5</v>
      </c>
      <c r="B59" s="213"/>
      <c r="C59" s="213"/>
      <c r="D59" s="84" t="s">
        <v>55</v>
      </c>
      <c r="E59" s="143" t="s">
        <v>11</v>
      </c>
      <c r="F59" s="207"/>
      <c r="G59" s="143" t="s">
        <v>46</v>
      </c>
      <c r="H59" s="144"/>
      <c r="I59" s="214" t="s">
        <v>5</v>
      </c>
      <c r="J59" s="215"/>
      <c r="K59" s="215"/>
      <c r="L59" s="207"/>
      <c r="M59" s="143" t="s">
        <v>55</v>
      </c>
      <c r="N59" s="207"/>
      <c r="O59" s="143" t="s">
        <v>11</v>
      </c>
      <c r="P59" s="207"/>
      <c r="Q59" s="143" t="s">
        <v>46</v>
      </c>
      <c r="R59" s="207"/>
      <c r="S59" s="19"/>
      <c r="T59" s="19"/>
      <c r="U59" s="9"/>
      <c r="V59" s="9"/>
      <c r="W59" s="9"/>
    </row>
    <row r="60" spans="1:29">
      <c r="A60" s="202" t="s">
        <v>609</v>
      </c>
      <c r="B60" s="202"/>
      <c r="C60" s="202"/>
      <c r="D60" s="78" t="str">
        <f>IF(SUMIF($C$37:$C$57,3,$T$37:$T$57)=0,"",SUMIF($C$37:$C$57,3,$T$37:$T$57))</f>
        <v/>
      </c>
      <c r="E60" s="196" t="s">
        <v>10</v>
      </c>
      <c r="F60" s="197"/>
      <c r="G60" s="181" t="str">
        <f>IF(SUMIF($C$37:$C$57,3,$S$37:$S$57)=0,"",SUMIF($C$37:$C$57,3,$S$37:$S$57))</f>
        <v/>
      </c>
      <c r="H60" s="180"/>
      <c r="I60" s="203" t="s">
        <v>607</v>
      </c>
      <c r="J60" s="204"/>
      <c r="K60" s="204"/>
      <c r="L60" s="206"/>
      <c r="M60" s="196" t="str">
        <f>IF(SUMIF($C$37:$C$57,1,$T$37:$T$57)=0,"",SUMIF($C$37:$C$57,1,$T$37:$T$57))</f>
        <v/>
      </c>
      <c r="N60" s="197"/>
      <c r="O60" s="196" t="s">
        <v>10</v>
      </c>
      <c r="P60" s="197"/>
      <c r="Q60" s="181" t="str">
        <f>IF(SUMIF($C$37:$C$57,1,$S$37:$S$57)=0,"",SUMIF($C$37:$C$57,1,$S$37:$S$57))</f>
        <v/>
      </c>
      <c r="R60" s="198"/>
      <c r="S60" s="57"/>
      <c r="T60" s="19"/>
      <c r="U60" s="54"/>
      <c r="V60" s="9"/>
      <c r="W60" s="9"/>
    </row>
    <row r="61" spans="1:29">
      <c r="A61" s="202" t="s">
        <v>610</v>
      </c>
      <c r="B61" s="202"/>
      <c r="C61" s="202"/>
      <c r="D61" s="78" t="str">
        <f>IF(SUMIF($C$37:$C$57,4,$T$37:$T$57)=0,"",SUMIF($C$37:$C$57,4,$T$37:$T$57))</f>
        <v/>
      </c>
      <c r="E61" s="196" t="s">
        <v>10</v>
      </c>
      <c r="F61" s="197"/>
      <c r="G61" s="181" t="str">
        <f>IF(SUMIF($C$37:$C$57,4,$S$37:$S$57)=0,"",SUMIF($C$37:$C$57,4,$S$37:$S$57))</f>
        <v/>
      </c>
      <c r="H61" s="180"/>
      <c r="I61" s="203" t="s">
        <v>608</v>
      </c>
      <c r="J61" s="204"/>
      <c r="K61" s="204"/>
      <c r="L61" s="206"/>
      <c r="M61" s="196" t="str">
        <f>IF(SUMIF($C$37:$C$57,2,$T$37:$T$57)=0,"",SUMIF($C$37:$C$57,2,$T$37:$T$57))</f>
        <v/>
      </c>
      <c r="N61" s="197"/>
      <c r="O61" s="196" t="s">
        <v>10</v>
      </c>
      <c r="P61" s="197"/>
      <c r="Q61" s="181" t="str">
        <f>IF(SUMIF($C$37:$C$57,2,$S$37:$S$57)=0,"",SUMIF($C$37:$C$57,2,$S$37:$S$57))</f>
        <v/>
      </c>
      <c r="R61" s="198"/>
      <c r="S61" s="57"/>
      <c r="T61" s="19"/>
      <c r="U61" s="9"/>
      <c r="V61" s="9"/>
      <c r="W61" s="54"/>
    </row>
    <row r="62" spans="1:29">
      <c r="A62" s="202" t="s">
        <v>611</v>
      </c>
      <c r="B62" s="202"/>
      <c r="C62" s="202"/>
      <c r="D62" s="78" t="str">
        <f>IF(SUMIF($C$37:$C$57,8,$T$37:$T$57)=0,"",SUMIF($C$37:$C$57,8,$T$37:$T$57))</f>
        <v/>
      </c>
      <c r="E62" s="196" t="s">
        <v>10</v>
      </c>
      <c r="F62" s="197"/>
      <c r="G62" s="181" t="str">
        <f>IF(SUMIF($C$37:$C$57,8,$S$37:$S$57)=0,"",SUMIF($C$37:$C$57,8,$S$37:$S$57))</f>
        <v/>
      </c>
      <c r="H62" s="180"/>
      <c r="I62" s="203" t="s">
        <v>612</v>
      </c>
      <c r="J62" s="204"/>
      <c r="K62" s="204"/>
      <c r="L62" s="206"/>
      <c r="M62" s="196" t="str">
        <f>IF(SUMIF($C$37:$C$57,9,$T$37:$T$57)=0,"",SUMIF($C$37:$C$57,9,$T$37:$T$57))</f>
        <v/>
      </c>
      <c r="N62" s="197"/>
      <c r="O62" s="196" t="s">
        <v>10</v>
      </c>
      <c r="P62" s="197"/>
      <c r="Q62" s="181" t="str">
        <f>IF(SUMIF($C$37:$C$57,9,$S$37:$S$57)=0,"",SUMIF($C$37:$C$57,9,$S$37:$S$57))</f>
        <v/>
      </c>
      <c r="R62" s="198"/>
      <c r="S62" s="57"/>
      <c r="T62" s="19"/>
      <c r="U62" s="9"/>
      <c r="V62" s="9"/>
      <c r="W62" s="9"/>
    </row>
    <row r="63" spans="1:29">
      <c r="A63" s="202" t="s">
        <v>218</v>
      </c>
      <c r="B63" s="202"/>
      <c r="C63" s="202"/>
      <c r="D63" s="78" t="str">
        <f>IF(SUMIF($C$37:$C$57,5,$T$37:$T$57)=0,"",SUMIF($C$37:$C$57,5,$T$37:$T$57))</f>
        <v/>
      </c>
      <c r="E63" s="196" t="s">
        <v>10</v>
      </c>
      <c r="F63" s="197"/>
      <c r="G63" s="181" t="str">
        <f>IF(SUMIF($C$37:$C$57,5,$S$37:$S$57)=0,"",SUMIF($C$37:$C$57,5,$S$37:$S$57))</f>
        <v/>
      </c>
      <c r="H63" s="180"/>
      <c r="I63" s="203" t="s">
        <v>613</v>
      </c>
      <c r="J63" s="204"/>
      <c r="K63" s="204"/>
      <c r="L63" s="204"/>
      <c r="M63" s="196" t="str">
        <f>IF(SUMIF($C$37:$C$57,11,$T$37:$T$57)=0,"",SUMIF($C$37:$C$57,11,$T$37:$T$57))</f>
        <v/>
      </c>
      <c r="N63" s="197"/>
      <c r="O63" s="196" t="s">
        <v>10</v>
      </c>
      <c r="P63" s="197"/>
      <c r="Q63" s="181" t="str">
        <f>IF(SUMIF($C$37:$C$57,11,$S$37:$S$57)=0,"",SUMIF($C$37:$C$57,11,$S$37:$S$57))</f>
        <v/>
      </c>
      <c r="R63" s="198"/>
      <c r="S63" s="57"/>
      <c r="T63" s="19"/>
      <c r="U63" s="9"/>
      <c r="V63" s="9"/>
      <c r="W63" s="9"/>
    </row>
    <row r="64" spans="1:29" s="59" customFormat="1">
      <c r="A64" s="202" t="s">
        <v>640</v>
      </c>
      <c r="B64" s="202"/>
      <c r="C64" s="202"/>
      <c r="D64" s="78" t="str">
        <f>IF(SUMIF($C$37:$C$57,13,$T$37:$T$57)=0,"",SUMIF($C$37:$C$57,13,$T$37:$T$57))</f>
        <v/>
      </c>
      <c r="E64" s="196" t="s">
        <v>10</v>
      </c>
      <c r="F64" s="197"/>
      <c r="G64" s="181" t="str">
        <f>IF(SUMIF($C$37:$C$57,13,$S$37:$S$57)=0,"",SUMIF($C$37:$C$57,13,$S$37:$S$57))</f>
        <v/>
      </c>
      <c r="H64" s="180"/>
      <c r="I64" s="203" t="s">
        <v>614</v>
      </c>
      <c r="J64" s="204"/>
      <c r="K64" s="204"/>
      <c r="L64" s="206"/>
      <c r="M64" s="196" t="str">
        <f>IF(SUMIF($C$37:$C$57,10,$T$37:$T$57)=0,"",SUMIF($C$37:$C$57,10,$T$37:$T$57))</f>
        <v/>
      </c>
      <c r="N64" s="197"/>
      <c r="O64" s="196" t="s">
        <v>10</v>
      </c>
      <c r="P64" s="197"/>
      <c r="Q64" s="181" t="str">
        <f>IF(SUMIF($C$37:$C$57,10,$S$37:$S$57)=0,"",SUMIF($C$37:$C$57,10,$S$37:$S$57))</f>
        <v/>
      </c>
      <c r="R64" s="198"/>
      <c r="S64" s="57"/>
      <c r="T64" s="19"/>
      <c r="U64" s="63"/>
      <c r="V64" s="63"/>
      <c r="W64" s="63"/>
    </row>
    <row r="65" spans="1:23">
      <c r="A65" s="147" t="s">
        <v>639</v>
      </c>
      <c r="B65" s="147"/>
      <c r="C65" s="147"/>
      <c r="D65" s="78" t="str">
        <f>IF(SUMIF($C$37:$C$57,12,$T$37:$T$57)=0,"",SUMIF($C$37:$C$57,12,$T$37:$T$57))</f>
        <v/>
      </c>
      <c r="E65" s="139" t="s">
        <v>10</v>
      </c>
      <c r="F65" s="139"/>
      <c r="G65" s="179" t="str">
        <f>IF(SUMIF($C$37:$C$57,12,$S$37:$S$57)=0,"",SUMIF($C$37:$C$57,12,$S$37:$S$57))</f>
        <v/>
      </c>
      <c r="H65" s="180"/>
      <c r="I65" s="194"/>
      <c r="J65" s="194"/>
      <c r="K65" s="194"/>
      <c r="L65" s="194"/>
      <c r="M65" s="139"/>
      <c r="N65" s="139"/>
      <c r="O65" s="205"/>
      <c r="P65" s="205"/>
      <c r="Q65" s="205"/>
      <c r="R65" s="205"/>
      <c r="S65" s="57"/>
      <c r="T65" s="19"/>
      <c r="U65" s="9"/>
      <c r="V65" s="9"/>
      <c r="W65" s="9"/>
    </row>
    <row r="66" spans="1:23" ht="15.75" thickBot="1">
      <c r="A66" s="199" t="str">
        <f>IF(Q66="S/N","MÍNIMO DE 16 PARES DE CHINELOS POR MODELO E COR                  MÍNIMO DE 16 PARES DE CHINELOS POR MODELO E COR"," ")</f>
        <v xml:space="preserve"> </v>
      </c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200"/>
      <c r="N66" s="200"/>
      <c r="O66" s="200"/>
      <c r="P66" s="80" t="s">
        <v>572</v>
      </c>
      <c r="Q66" s="192" t="str">
        <f>IF(SUM(G60:H65)+SUM(Q60:R64)=0," ",SUM(G60:H65)+SUM(Q60:R64))</f>
        <v xml:space="preserve"> </v>
      </c>
      <c r="R66" s="193"/>
      <c r="S66" s="58"/>
      <c r="T66" s="58"/>
      <c r="U66" s="9"/>
      <c r="V66" s="9"/>
      <c r="W66" s="9"/>
    </row>
    <row r="67" spans="1:23" ht="15.75" thickTop="1">
      <c r="A67" s="81" t="s">
        <v>665</v>
      </c>
      <c r="B67" s="82"/>
      <c r="C67" s="83"/>
      <c r="D67" s="83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62"/>
      <c r="T67" s="62"/>
      <c r="U67" s="9"/>
      <c r="V67" s="9"/>
      <c r="W67" s="9"/>
    </row>
    <row r="68" spans="1:23">
      <c r="A68" s="176" t="s">
        <v>5</v>
      </c>
      <c r="B68" s="176"/>
      <c r="C68" s="68"/>
      <c r="D68" s="24" t="s">
        <v>6</v>
      </c>
      <c r="E68" s="14" t="s">
        <v>56</v>
      </c>
      <c r="F68" s="14" t="s">
        <v>57</v>
      </c>
      <c r="G68" s="13" t="s">
        <v>58</v>
      </c>
      <c r="H68" s="15" t="s">
        <v>28</v>
      </c>
      <c r="I68" s="15" t="s">
        <v>29</v>
      </c>
      <c r="J68" s="15" t="s">
        <v>30</v>
      </c>
      <c r="K68" s="15" t="s">
        <v>31</v>
      </c>
      <c r="L68" s="15" t="s">
        <v>32</v>
      </c>
      <c r="M68" s="15" t="s">
        <v>33</v>
      </c>
      <c r="N68" s="15" t="s">
        <v>34</v>
      </c>
      <c r="O68" s="15" t="s">
        <v>35</v>
      </c>
      <c r="P68" s="15" t="s">
        <v>36</v>
      </c>
      <c r="Q68" s="15" t="s">
        <v>37</v>
      </c>
      <c r="R68" s="15" t="s">
        <v>38</v>
      </c>
      <c r="S68" s="9"/>
      <c r="T68" s="9"/>
      <c r="U68" s="9"/>
      <c r="V68" s="9"/>
      <c r="W68" s="9"/>
    </row>
    <row r="69" spans="1:23" s="25" customFormat="1">
      <c r="A69" s="164"/>
      <c r="B69" s="164"/>
      <c r="C69" s="20" t="str">
        <f>IF(A69="Tira Tradicional (10 pares)",6,IF(A69="Tira Slim Pacote (10 pares)",7,IF(A69="Tira Slim Lisa Pac. (10 pares)",14,IF(A69="Tira Trad. Lisa (10 pares)",15,IF(A69="Etiqueta de Numeração",16, IF(A69="Tira Asa Delta",17,""))))))</f>
        <v/>
      </c>
      <c r="D69" s="67"/>
      <c r="E69" s="69"/>
      <c r="F69" s="69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20" t="str">
        <f>IF(C69=6,"",IF(C69=7,VLOOKUP(D69,SLIM_COR,2,0),""))</f>
        <v/>
      </c>
      <c r="T69" s="20">
        <f>SUM(E69:R69)</f>
        <v>0</v>
      </c>
      <c r="U69" s="9"/>
      <c r="V69" s="9"/>
      <c r="W69" s="9"/>
    </row>
    <row r="70" spans="1:23">
      <c r="A70" s="162"/>
      <c r="B70" s="162"/>
      <c r="C70" s="19" t="str">
        <f>IF(A70="Tira Tradicional (10 pares)",6,IF(A70="Tira Slim Pacote (10 pares)",7,IF(A70="Tira Slim Lisa Pac. (10 pares)",14,IF(A70="Tira Trad. Lisa (10 pares)",15,IF(A70="Etiqueta de Numeração",16, IF(A70="Tira Asa Delta",17,C69))))))</f>
        <v/>
      </c>
      <c r="D70" s="66"/>
      <c r="E70" s="69"/>
      <c r="F70" s="69"/>
      <c r="G70" s="79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20" t="str">
        <f>IF(C70=6,"",IF(C70=7,VLOOKUP(D70,SLIM_COR,2,0),""))</f>
        <v/>
      </c>
      <c r="T70" s="20">
        <f t="shared" ref="T70:T91" si="10">SUM(E70:R70)</f>
        <v>0</v>
      </c>
      <c r="U70" s="9"/>
      <c r="V70" s="9"/>
      <c r="W70" s="9"/>
    </row>
    <row r="71" spans="1:23">
      <c r="A71" s="162"/>
      <c r="B71" s="162"/>
      <c r="C71" s="19" t="str">
        <f t="shared" ref="C71:C91" si="11">IF(A71="Tira Tradicional (10 pares)",6,IF(A71="Tira Slim Pacote (10 pares)",7,IF(A71="Tira Slim Lisa Pac. (10 pares)",14,IF(A71="Tira Trad. Lisa (10 pares)",15,IF(A71="Etiqueta de Numeração",16, IF(A71="Tira Asa Delta",17,C70))))))</f>
        <v/>
      </c>
      <c r="D71" s="66"/>
      <c r="E71" s="70"/>
      <c r="F71" s="70"/>
      <c r="G71" s="72"/>
      <c r="H71" s="71"/>
      <c r="I71" s="71"/>
      <c r="J71" s="71"/>
      <c r="K71" s="71"/>
      <c r="L71" s="71"/>
      <c r="M71" s="71"/>
      <c r="N71" s="71"/>
      <c r="O71" s="72"/>
      <c r="P71" s="72"/>
      <c r="Q71" s="72"/>
      <c r="R71" s="72"/>
      <c r="S71" s="20" t="str">
        <f>IF(C71=6,"",IF(C71=7,VLOOKUP(D71,SLIM_COR,2,0),""))</f>
        <v/>
      </c>
      <c r="T71" s="20">
        <f t="shared" si="10"/>
        <v>0</v>
      </c>
      <c r="U71" s="9"/>
      <c r="V71" s="9"/>
      <c r="W71" s="9"/>
    </row>
    <row r="72" spans="1:23">
      <c r="A72" s="146"/>
      <c r="B72" s="146"/>
      <c r="C72" s="19" t="str">
        <f t="shared" si="11"/>
        <v/>
      </c>
      <c r="D72" s="22"/>
      <c r="E72" s="61"/>
      <c r="F72" s="61"/>
      <c r="G72" s="5"/>
      <c r="H72" s="71"/>
      <c r="I72" s="71"/>
      <c r="J72" s="71"/>
      <c r="K72" s="71"/>
      <c r="L72" s="71"/>
      <c r="M72" s="71"/>
      <c r="N72" s="71"/>
      <c r="O72" s="5"/>
      <c r="P72" s="5"/>
      <c r="Q72" s="5"/>
      <c r="R72" s="5"/>
      <c r="S72" s="20" t="str">
        <f>IF(C72=6,"",IF(C72=7,VLOOKUP(D72,SLIM_COR,2,0),""))</f>
        <v/>
      </c>
      <c r="T72" s="20">
        <f t="shared" si="10"/>
        <v>0</v>
      </c>
      <c r="U72" s="9"/>
      <c r="V72" s="9"/>
      <c r="W72" s="9"/>
    </row>
    <row r="73" spans="1:23">
      <c r="A73" s="146"/>
      <c r="B73" s="146"/>
      <c r="C73" s="19" t="str">
        <f t="shared" si="11"/>
        <v/>
      </c>
      <c r="D73" s="48"/>
      <c r="E73" s="61"/>
      <c r="F73" s="61"/>
      <c r="G73" s="5"/>
      <c r="H73" s="71"/>
      <c r="I73" s="71"/>
      <c r="J73" s="71"/>
      <c r="K73" s="71"/>
      <c r="L73" s="71"/>
      <c r="M73" s="71"/>
      <c r="N73" s="71"/>
      <c r="O73" s="5"/>
      <c r="P73" s="5"/>
      <c r="Q73" s="5"/>
      <c r="R73" s="5"/>
      <c r="S73" s="20" t="str">
        <f t="shared" ref="S73:S90" si="12">IF(C73=6,"",IF(C73=7,VLOOKUP(D73,SLIM_COR,2,0),""))</f>
        <v/>
      </c>
      <c r="T73" s="20">
        <f t="shared" si="10"/>
        <v>0</v>
      </c>
    </row>
    <row r="74" spans="1:23">
      <c r="A74" s="146"/>
      <c r="B74" s="146"/>
      <c r="C74" s="19" t="str">
        <f t="shared" si="11"/>
        <v/>
      </c>
      <c r="D74" s="48"/>
      <c r="E74" s="61"/>
      <c r="F74" s="61"/>
      <c r="G74" s="5"/>
      <c r="H74" s="71"/>
      <c r="I74" s="71"/>
      <c r="J74" s="71"/>
      <c r="K74" s="71"/>
      <c r="L74" s="71"/>
      <c r="M74" s="71"/>
      <c r="N74" s="71"/>
      <c r="O74" s="5"/>
      <c r="P74" s="5"/>
      <c r="Q74" s="5"/>
      <c r="R74" s="5"/>
      <c r="S74" s="20" t="str">
        <f t="shared" si="12"/>
        <v/>
      </c>
      <c r="T74" s="20">
        <f t="shared" si="10"/>
        <v>0</v>
      </c>
    </row>
    <row r="75" spans="1:23">
      <c r="A75" s="146"/>
      <c r="B75" s="146"/>
      <c r="C75" s="19" t="str">
        <f t="shared" si="11"/>
        <v/>
      </c>
      <c r="D75" s="48"/>
      <c r="E75" s="61"/>
      <c r="F75" s="61"/>
      <c r="G75" s="5"/>
      <c r="H75" s="71"/>
      <c r="I75" s="71"/>
      <c r="J75" s="71"/>
      <c r="K75" s="71"/>
      <c r="L75" s="71"/>
      <c r="M75" s="71"/>
      <c r="N75" s="71"/>
      <c r="O75" s="5"/>
      <c r="P75" s="5"/>
      <c r="Q75" s="5"/>
      <c r="R75" s="5"/>
      <c r="S75" s="20" t="str">
        <f t="shared" si="12"/>
        <v/>
      </c>
      <c r="T75" s="20">
        <f t="shared" si="10"/>
        <v>0</v>
      </c>
    </row>
    <row r="76" spans="1:23">
      <c r="A76" s="146"/>
      <c r="B76" s="146"/>
      <c r="C76" s="19" t="str">
        <f t="shared" si="11"/>
        <v/>
      </c>
      <c r="D76" s="48"/>
      <c r="E76" s="61"/>
      <c r="F76" s="61"/>
      <c r="G76" s="5"/>
      <c r="H76" s="71"/>
      <c r="I76" s="71"/>
      <c r="J76" s="71"/>
      <c r="K76" s="71"/>
      <c r="L76" s="71"/>
      <c r="M76" s="71"/>
      <c r="N76" s="71"/>
      <c r="O76" s="5"/>
      <c r="P76" s="5"/>
      <c r="Q76" s="5"/>
      <c r="R76" s="5"/>
      <c r="S76" s="20" t="str">
        <f t="shared" si="12"/>
        <v/>
      </c>
      <c r="T76" s="20">
        <f t="shared" si="10"/>
        <v>0</v>
      </c>
    </row>
    <row r="77" spans="1:23">
      <c r="A77" s="146"/>
      <c r="B77" s="146"/>
      <c r="C77" s="19" t="str">
        <f t="shared" si="11"/>
        <v/>
      </c>
      <c r="D77" s="48"/>
      <c r="E77" s="61"/>
      <c r="F77" s="61"/>
      <c r="G77" s="5"/>
      <c r="H77" s="71"/>
      <c r="I77" s="71"/>
      <c r="J77" s="71"/>
      <c r="K77" s="71"/>
      <c r="L77" s="71"/>
      <c r="M77" s="71"/>
      <c r="N77" s="71"/>
      <c r="O77" s="5"/>
      <c r="P77" s="5"/>
      <c r="Q77" s="5"/>
      <c r="R77" s="5"/>
      <c r="S77" s="20" t="str">
        <f t="shared" si="12"/>
        <v/>
      </c>
      <c r="T77" s="20">
        <f t="shared" si="10"/>
        <v>0</v>
      </c>
    </row>
    <row r="78" spans="1:23">
      <c r="A78" s="146"/>
      <c r="B78" s="146"/>
      <c r="C78" s="19" t="str">
        <f t="shared" si="11"/>
        <v/>
      </c>
      <c r="D78" s="48"/>
      <c r="E78" s="61"/>
      <c r="F78" s="61"/>
      <c r="G78" s="5"/>
      <c r="H78" s="71"/>
      <c r="I78" s="71"/>
      <c r="J78" s="71"/>
      <c r="K78" s="71"/>
      <c r="L78" s="71"/>
      <c r="M78" s="71"/>
      <c r="N78" s="71"/>
      <c r="O78" s="5"/>
      <c r="P78" s="5"/>
      <c r="Q78" s="5"/>
      <c r="R78" s="5"/>
      <c r="S78" s="20" t="str">
        <f t="shared" si="12"/>
        <v/>
      </c>
      <c r="T78" s="20">
        <f t="shared" si="10"/>
        <v>0</v>
      </c>
    </row>
    <row r="79" spans="1:23">
      <c r="A79" s="146"/>
      <c r="B79" s="146"/>
      <c r="C79" s="19" t="str">
        <f t="shared" si="11"/>
        <v/>
      </c>
      <c r="D79" s="48"/>
      <c r="E79" s="61"/>
      <c r="F79" s="61"/>
      <c r="G79" s="5"/>
      <c r="H79" s="71"/>
      <c r="I79" s="71"/>
      <c r="J79" s="71"/>
      <c r="K79" s="71"/>
      <c r="L79" s="71"/>
      <c r="M79" s="71"/>
      <c r="N79" s="71"/>
      <c r="O79" s="5"/>
      <c r="P79" s="5"/>
      <c r="Q79" s="5"/>
      <c r="R79" s="5"/>
      <c r="S79" s="20" t="str">
        <f t="shared" si="12"/>
        <v/>
      </c>
      <c r="T79" s="20">
        <f t="shared" si="10"/>
        <v>0</v>
      </c>
    </row>
    <row r="80" spans="1:23">
      <c r="A80" s="146"/>
      <c r="B80" s="146"/>
      <c r="C80" s="19" t="str">
        <f t="shared" si="11"/>
        <v/>
      </c>
      <c r="D80" s="48"/>
      <c r="E80" s="61"/>
      <c r="F80" s="61"/>
      <c r="G80" s="5"/>
      <c r="H80" s="71"/>
      <c r="I80" s="71"/>
      <c r="J80" s="71"/>
      <c r="K80" s="71"/>
      <c r="L80" s="71"/>
      <c r="M80" s="71"/>
      <c r="N80" s="71"/>
      <c r="O80" s="5"/>
      <c r="P80" s="5"/>
      <c r="Q80" s="5"/>
      <c r="R80" s="5"/>
      <c r="S80" s="20" t="str">
        <f t="shared" si="12"/>
        <v/>
      </c>
      <c r="T80" s="20">
        <f t="shared" si="10"/>
        <v>0</v>
      </c>
    </row>
    <row r="81" spans="1:20">
      <c r="A81" s="146"/>
      <c r="B81" s="146"/>
      <c r="C81" s="19" t="str">
        <f t="shared" si="11"/>
        <v/>
      </c>
      <c r="D81" s="48"/>
      <c r="E81" s="61"/>
      <c r="F81" s="61"/>
      <c r="G81" s="5"/>
      <c r="H81" s="71"/>
      <c r="I81" s="71"/>
      <c r="J81" s="71"/>
      <c r="K81" s="71"/>
      <c r="L81" s="71"/>
      <c r="M81" s="71"/>
      <c r="N81" s="71"/>
      <c r="O81" s="5"/>
      <c r="P81" s="5"/>
      <c r="Q81" s="5"/>
      <c r="R81" s="5"/>
      <c r="S81" s="20" t="str">
        <f t="shared" si="12"/>
        <v/>
      </c>
      <c r="T81" s="20">
        <f t="shared" si="10"/>
        <v>0</v>
      </c>
    </row>
    <row r="82" spans="1:20">
      <c r="A82" s="146"/>
      <c r="B82" s="146"/>
      <c r="C82" s="19" t="str">
        <f t="shared" si="11"/>
        <v/>
      </c>
      <c r="D82" s="48"/>
      <c r="E82" s="61"/>
      <c r="F82" s="61"/>
      <c r="G82" s="5"/>
      <c r="H82" s="71"/>
      <c r="I82" s="71"/>
      <c r="J82" s="71"/>
      <c r="K82" s="71"/>
      <c r="L82" s="71"/>
      <c r="M82" s="71"/>
      <c r="N82" s="71"/>
      <c r="O82" s="5"/>
      <c r="P82" s="5"/>
      <c r="Q82" s="5"/>
      <c r="R82" s="5"/>
      <c r="S82" s="20" t="str">
        <f t="shared" si="12"/>
        <v/>
      </c>
      <c r="T82" s="20">
        <f t="shared" si="10"/>
        <v>0</v>
      </c>
    </row>
    <row r="83" spans="1:20">
      <c r="A83" s="146"/>
      <c r="B83" s="146"/>
      <c r="C83" s="19" t="str">
        <f t="shared" si="11"/>
        <v/>
      </c>
      <c r="D83" s="48"/>
      <c r="E83" s="61"/>
      <c r="F83" s="61"/>
      <c r="G83" s="5"/>
      <c r="H83" s="71"/>
      <c r="I83" s="71"/>
      <c r="J83" s="71"/>
      <c r="K83" s="71"/>
      <c r="L83" s="71"/>
      <c r="M83" s="71"/>
      <c r="N83" s="71"/>
      <c r="O83" s="5"/>
      <c r="P83" s="5"/>
      <c r="Q83" s="5"/>
      <c r="R83" s="5"/>
      <c r="S83" s="20" t="str">
        <f t="shared" si="12"/>
        <v/>
      </c>
      <c r="T83" s="20">
        <f t="shared" si="10"/>
        <v>0</v>
      </c>
    </row>
    <row r="84" spans="1:20">
      <c r="A84" s="146"/>
      <c r="B84" s="146"/>
      <c r="C84" s="19" t="str">
        <f t="shared" si="11"/>
        <v/>
      </c>
      <c r="D84" s="48"/>
      <c r="E84" s="61"/>
      <c r="F84" s="61"/>
      <c r="G84" s="5"/>
      <c r="H84" s="71"/>
      <c r="I84" s="71"/>
      <c r="J84" s="71"/>
      <c r="K84" s="71"/>
      <c r="L84" s="71"/>
      <c r="M84" s="71"/>
      <c r="N84" s="71"/>
      <c r="O84" s="5"/>
      <c r="P84" s="5"/>
      <c r="Q84" s="5"/>
      <c r="R84" s="5"/>
      <c r="S84" s="20" t="str">
        <f t="shared" si="12"/>
        <v/>
      </c>
      <c r="T84" s="20">
        <f t="shared" si="10"/>
        <v>0</v>
      </c>
    </row>
    <row r="85" spans="1:20">
      <c r="A85" s="146"/>
      <c r="B85" s="146"/>
      <c r="C85" s="19" t="str">
        <f t="shared" si="11"/>
        <v/>
      </c>
      <c r="D85" s="48"/>
      <c r="E85" s="61"/>
      <c r="F85" s="61"/>
      <c r="G85" s="5"/>
      <c r="H85" s="71"/>
      <c r="I85" s="71"/>
      <c r="J85" s="71"/>
      <c r="K85" s="71"/>
      <c r="L85" s="71"/>
      <c r="M85" s="71"/>
      <c r="N85" s="71"/>
      <c r="O85" s="5"/>
      <c r="P85" s="5"/>
      <c r="Q85" s="5"/>
      <c r="R85" s="5"/>
      <c r="S85" s="20" t="str">
        <f t="shared" si="12"/>
        <v/>
      </c>
      <c r="T85" s="20">
        <f t="shared" si="10"/>
        <v>0</v>
      </c>
    </row>
    <row r="86" spans="1:20">
      <c r="A86" s="146"/>
      <c r="B86" s="146"/>
      <c r="C86" s="19" t="str">
        <f t="shared" si="11"/>
        <v/>
      </c>
      <c r="D86" s="48"/>
      <c r="E86" s="61"/>
      <c r="F86" s="61"/>
      <c r="G86" s="5"/>
      <c r="H86" s="71"/>
      <c r="I86" s="71"/>
      <c r="J86" s="71"/>
      <c r="K86" s="71"/>
      <c r="L86" s="71"/>
      <c r="M86" s="71"/>
      <c r="N86" s="71"/>
      <c r="O86" s="5"/>
      <c r="P86" s="5"/>
      <c r="Q86" s="5"/>
      <c r="R86" s="5"/>
      <c r="S86" s="20" t="str">
        <f t="shared" si="12"/>
        <v/>
      </c>
      <c r="T86" s="20">
        <f t="shared" si="10"/>
        <v>0</v>
      </c>
    </row>
    <row r="87" spans="1:20">
      <c r="A87" s="146"/>
      <c r="B87" s="146"/>
      <c r="C87" s="19" t="str">
        <f t="shared" si="11"/>
        <v/>
      </c>
      <c r="D87" s="48"/>
      <c r="E87" s="61"/>
      <c r="F87" s="61"/>
      <c r="G87" s="5"/>
      <c r="H87" s="71"/>
      <c r="I87" s="71"/>
      <c r="J87" s="71"/>
      <c r="K87" s="71"/>
      <c r="L87" s="71"/>
      <c r="M87" s="71"/>
      <c r="N87" s="71"/>
      <c r="O87" s="5"/>
      <c r="P87" s="5"/>
      <c r="Q87" s="5"/>
      <c r="R87" s="5"/>
      <c r="S87" s="20" t="str">
        <f t="shared" si="12"/>
        <v/>
      </c>
      <c r="T87" s="20">
        <f t="shared" si="10"/>
        <v>0</v>
      </c>
    </row>
    <row r="88" spans="1:20">
      <c r="A88" s="146"/>
      <c r="B88" s="146"/>
      <c r="C88" s="19" t="str">
        <f t="shared" si="11"/>
        <v/>
      </c>
      <c r="D88" s="48"/>
      <c r="E88" s="61"/>
      <c r="F88" s="61"/>
      <c r="G88" s="5"/>
      <c r="H88" s="71"/>
      <c r="I88" s="71"/>
      <c r="J88" s="71"/>
      <c r="K88" s="71"/>
      <c r="L88" s="71"/>
      <c r="M88" s="71"/>
      <c r="N88" s="71"/>
      <c r="O88" s="5"/>
      <c r="P88" s="5"/>
      <c r="Q88" s="5"/>
      <c r="R88" s="5"/>
      <c r="S88" s="20" t="str">
        <f t="shared" si="12"/>
        <v/>
      </c>
      <c r="T88" s="20">
        <f t="shared" si="10"/>
        <v>0</v>
      </c>
    </row>
    <row r="89" spans="1:20">
      <c r="A89" s="146"/>
      <c r="B89" s="146"/>
      <c r="C89" s="19" t="str">
        <f t="shared" si="11"/>
        <v/>
      </c>
      <c r="D89" s="48"/>
      <c r="E89" s="61"/>
      <c r="F89" s="61"/>
      <c r="G89" s="5"/>
      <c r="H89" s="71"/>
      <c r="I89" s="71"/>
      <c r="J89" s="71"/>
      <c r="K89" s="71"/>
      <c r="L89" s="71"/>
      <c r="M89" s="71"/>
      <c r="N89" s="71"/>
      <c r="O89" s="5"/>
      <c r="P89" s="5"/>
      <c r="Q89" s="5"/>
      <c r="R89" s="5"/>
      <c r="S89" s="20" t="str">
        <f t="shared" si="12"/>
        <v/>
      </c>
      <c r="T89" s="20">
        <f t="shared" si="10"/>
        <v>0</v>
      </c>
    </row>
    <row r="90" spans="1:20">
      <c r="A90" s="146"/>
      <c r="B90" s="146"/>
      <c r="C90" s="19" t="str">
        <f t="shared" si="11"/>
        <v/>
      </c>
      <c r="D90" s="48"/>
      <c r="E90" s="61"/>
      <c r="F90" s="61"/>
      <c r="G90" s="5"/>
      <c r="H90" s="71"/>
      <c r="I90" s="71"/>
      <c r="J90" s="71"/>
      <c r="K90" s="71"/>
      <c r="L90" s="71"/>
      <c r="M90" s="71"/>
      <c r="N90" s="71"/>
      <c r="O90" s="5"/>
      <c r="P90" s="5"/>
      <c r="Q90" s="5"/>
      <c r="R90" s="5"/>
      <c r="S90" s="20" t="str">
        <f t="shared" si="12"/>
        <v/>
      </c>
      <c r="T90" s="20">
        <f t="shared" si="10"/>
        <v>0</v>
      </c>
    </row>
    <row r="91" spans="1:20">
      <c r="A91" s="146"/>
      <c r="B91" s="146"/>
      <c r="C91" s="19" t="str">
        <f t="shared" si="11"/>
        <v/>
      </c>
      <c r="D91" s="48"/>
      <c r="E91" s="61"/>
      <c r="F91" s="61"/>
      <c r="G91" s="5"/>
      <c r="H91" s="71"/>
      <c r="I91" s="71"/>
      <c r="J91" s="71"/>
      <c r="K91" s="71"/>
      <c r="L91" s="71"/>
      <c r="M91" s="71"/>
      <c r="N91" s="71"/>
      <c r="O91" s="5"/>
      <c r="P91" s="5"/>
      <c r="Q91" s="5"/>
      <c r="R91" s="5"/>
      <c r="S91" s="20" t="str">
        <f>IF(C91=6,"",IF(C91=7,VLOOKUP(D91,SLIM_COR,2,0),""))</f>
        <v/>
      </c>
      <c r="T91" s="20">
        <f t="shared" si="10"/>
        <v>0</v>
      </c>
    </row>
    <row r="92" spans="1:20">
      <c r="A92" s="201"/>
      <c r="B92" s="201"/>
      <c r="C92" s="20"/>
      <c r="D92" s="9"/>
      <c r="E92" s="14" t="s">
        <v>56</v>
      </c>
      <c r="F92" s="14" t="s">
        <v>57</v>
      </c>
      <c r="G92" s="13" t="s">
        <v>58</v>
      </c>
      <c r="H92" s="15" t="s">
        <v>28</v>
      </c>
      <c r="I92" s="15" t="s">
        <v>29</v>
      </c>
      <c r="J92" s="15" t="s">
        <v>30</v>
      </c>
      <c r="K92" s="15" t="s">
        <v>31</v>
      </c>
      <c r="L92" s="15" t="s">
        <v>32</v>
      </c>
      <c r="M92" s="15" t="s">
        <v>33</v>
      </c>
      <c r="N92" s="15" t="s">
        <v>34</v>
      </c>
      <c r="O92" s="15" t="s">
        <v>35</v>
      </c>
      <c r="P92" s="15" t="s">
        <v>36</v>
      </c>
      <c r="Q92" s="15" t="s">
        <v>37</v>
      </c>
      <c r="R92" s="15" t="s">
        <v>38</v>
      </c>
      <c r="S92" s="20"/>
      <c r="T92" s="19"/>
    </row>
    <row r="93" spans="1:20">
      <c r="A93" s="186" t="s">
        <v>5</v>
      </c>
      <c r="B93" s="186"/>
      <c r="C93" s="186"/>
      <c r="D93" s="84" t="s">
        <v>55</v>
      </c>
      <c r="E93" s="184" t="s">
        <v>11</v>
      </c>
      <c r="F93" s="184"/>
      <c r="G93" s="143" t="s">
        <v>7</v>
      </c>
      <c r="H93" s="207"/>
      <c r="I93" s="143" t="s">
        <v>46</v>
      </c>
      <c r="J93" s="144"/>
      <c r="K93" s="210" t="s">
        <v>5</v>
      </c>
      <c r="L93" s="184"/>
      <c r="M93" s="184"/>
      <c r="N93" s="184"/>
      <c r="O93" s="184" t="s">
        <v>55</v>
      </c>
      <c r="P93" s="184"/>
      <c r="Q93" s="184" t="s">
        <v>46</v>
      </c>
      <c r="R93" s="184"/>
      <c r="S93" s="20"/>
      <c r="T93" s="19"/>
    </row>
    <row r="94" spans="1:20">
      <c r="A94" s="147" t="s">
        <v>43</v>
      </c>
      <c r="B94" s="147"/>
      <c r="C94" s="147"/>
      <c r="D94" s="78" t="str">
        <f>IF(SUMIF($C$69:$C$91,6,$T$69:$T$91)=0,"",SUMIF($C$69:$C$91,6,$T$69:$T$91))</f>
        <v/>
      </c>
      <c r="E94" s="139" t="s">
        <v>667</v>
      </c>
      <c r="F94" s="139"/>
      <c r="G94" s="141" t="str">
        <f>IF(ISNONTEXT(D94)=TRUE,Plan2!B104,"")</f>
        <v/>
      </c>
      <c r="H94" s="142"/>
      <c r="I94" s="141" t="str">
        <f>IF(ISNONTEXT(G94)=TRUE,D94*G94,"")</f>
        <v/>
      </c>
      <c r="J94" s="145"/>
      <c r="K94" s="211" t="s">
        <v>668</v>
      </c>
      <c r="L94" s="212"/>
      <c r="M94" s="212"/>
      <c r="N94" s="212"/>
      <c r="O94" s="139" t="str">
        <f>IF(SUMIF($C$69:$C$91,16,$T$69:$T$91)=0,"",SUMIF($C$69:$C$91,16,$T$69:$T$91))</f>
        <v/>
      </c>
      <c r="P94" s="139"/>
      <c r="Q94" s="140" t="str">
        <f>IF(ISNONTEXT(O94)=TRUE,Plan2!B52*O94,"")</f>
        <v/>
      </c>
      <c r="R94" s="140"/>
      <c r="S94" s="20"/>
      <c r="T94" s="19"/>
    </row>
    <row r="95" spans="1:20" s="59" customFormat="1">
      <c r="A95" s="147" t="s">
        <v>650</v>
      </c>
      <c r="B95" s="147"/>
      <c r="C95" s="147"/>
      <c r="D95" s="78" t="str">
        <f>IF(SUMIF($C$69:$C$91,15,$T$69:$T$91)=0,"",SUMIF($C$69:$C$91,15,$T$69:$T$91))</f>
        <v/>
      </c>
      <c r="E95" s="139" t="s">
        <v>667</v>
      </c>
      <c r="F95" s="139"/>
      <c r="G95" s="141" t="str">
        <f>IF(ISNONTEXT(D95)=TRUE,Plan2!B105,"")</f>
        <v/>
      </c>
      <c r="H95" s="142"/>
      <c r="I95" s="141" t="str">
        <f>IF(ISNONTEXT(G95)=TRUE,D95*G95,"")</f>
        <v/>
      </c>
      <c r="J95" s="145"/>
      <c r="K95" s="211" t="s">
        <v>675</v>
      </c>
      <c r="L95" s="212"/>
      <c r="M95" s="212"/>
      <c r="N95" s="212"/>
      <c r="O95" s="139" t="str">
        <f>IF(SUMIF($C$69:$C$91,17,$T$69:$T$91)=0,"",SUMIF($C$69:$C$91,17,$T$69:$T$91))</f>
        <v/>
      </c>
      <c r="P95" s="139"/>
      <c r="Q95" s="140" t="str">
        <f>IF(ISNONTEXT(O95)=TRUE,Plan2!B95*O95,"")</f>
        <v/>
      </c>
      <c r="R95" s="140"/>
      <c r="S95" s="20"/>
      <c r="T95" s="19"/>
    </row>
    <row r="96" spans="1:20" s="59" customFormat="1">
      <c r="A96" s="147" t="s">
        <v>649</v>
      </c>
      <c r="B96" s="147"/>
      <c r="C96" s="147"/>
      <c r="D96" s="78" t="str">
        <f>IF(SUMIF($C$69:$C$91,14,$T$69:$T$91)=0,"",SUMIF($C$69:$C$91,14,$T$69:$T$91))</f>
        <v/>
      </c>
      <c r="E96" s="139" t="s">
        <v>667</v>
      </c>
      <c r="F96" s="139"/>
      <c r="G96" s="141" t="str">
        <f>IF(ISNONTEXT(D96)=TRUE,Plan2!B103,"")</f>
        <v/>
      </c>
      <c r="H96" s="142"/>
      <c r="I96" s="141" t="str">
        <f>IF(ISNONTEXT(G96)=TRUE,D96*G96,"")</f>
        <v/>
      </c>
      <c r="J96" s="145"/>
      <c r="K96" s="76"/>
      <c r="L96" s="75"/>
      <c r="M96" s="75"/>
      <c r="N96" s="75"/>
      <c r="O96" s="62"/>
      <c r="P96" s="77" t="s">
        <v>47</v>
      </c>
      <c r="Q96" s="208" t="str">
        <f>IF(SUM(I94:J98)+SUM(Q94:R95)=0," ",SUM(I94:J98)+SUM(Q94:R95))</f>
        <v xml:space="preserve"> </v>
      </c>
      <c r="R96" s="209"/>
      <c r="S96" s="20"/>
      <c r="T96" s="19"/>
    </row>
    <row r="97" spans="1:22">
      <c r="A97" s="147" t="s">
        <v>44</v>
      </c>
      <c r="B97" s="147"/>
      <c r="C97" s="147"/>
      <c r="D97" s="78" t="str">
        <f>IF(SUMIF($S$69:$S$91,1,$T$69:$T$91)=0,"",SUMIF($S$69:$S$91,1,$T$69:$T$91))</f>
        <v/>
      </c>
      <c r="E97" s="139" t="s">
        <v>667</v>
      </c>
      <c r="F97" s="139"/>
      <c r="G97" s="141" t="str">
        <f>IF(ISNONTEXT(D97)=TRUE,Plan2!B101,"")</f>
        <v/>
      </c>
      <c r="H97" s="142"/>
      <c r="I97" s="141" t="str">
        <f>IF(ISNONTEXT(G97)=TRUE,D97*G97,"")</f>
        <v/>
      </c>
      <c r="J97" s="145"/>
      <c r="K97" s="75"/>
      <c r="L97" s="75"/>
      <c r="M97" s="75"/>
      <c r="N97" s="62"/>
      <c r="O97" s="62"/>
      <c r="P97" s="62"/>
      <c r="Q97" s="62"/>
      <c r="R97" s="62"/>
      <c r="S97" s="20"/>
      <c r="T97" s="19"/>
    </row>
    <row r="98" spans="1:22">
      <c r="A98" s="147" t="s">
        <v>666</v>
      </c>
      <c r="B98" s="147"/>
      <c r="C98" s="147"/>
      <c r="D98" s="78" t="str">
        <f>IF(SUMIF($S$69:$S$91,2,$T$69:$T$91)=0,"",SUMIF($S$69:$S$91,2,$T$69:$T$91))</f>
        <v/>
      </c>
      <c r="E98" s="139" t="s">
        <v>667</v>
      </c>
      <c r="F98" s="139"/>
      <c r="G98" s="141" t="str">
        <f>IF(ISNONTEXT(D98)=TRUE,Plan2!B102,"")</f>
        <v/>
      </c>
      <c r="H98" s="142"/>
      <c r="I98" s="141" t="str">
        <f>IF(ISNONTEXT(G98)=TRUE,D98*G98,"")</f>
        <v/>
      </c>
      <c r="J98" s="145"/>
      <c r="K98" s="75"/>
      <c r="L98" s="75"/>
      <c r="M98" s="75"/>
      <c r="N98" s="62"/>
      <c r="O98" s="62"/>
      <c r="P98" s="62"/>
      <c r="Q98" s="62"/>
      <c r="R98" s="62"/>
      <c r="S98" s="20"/>
      <c r="T98" s="19"/>
    </row>
    <row r="99" spans="1:22" ht="15.75" thickBot="1">
      <c r="A99" s="74"/>
      <c r="B99" s="74"/>
      <c r="C99" s="74"/>
      <c r="D99" s="74"/>
      <c r="E99" s="74"/>
      <c r="F99" s="74"/>
      <c r="G99" s="74"/>
      <c r="H99" s="74"/>
      <c r="I99" s="74"/>
      <c r="J99" s="73"/>
      <c r="K99" s="68"/>
      <c r="L99" s="195"/>
      <c r="M99" s="195"/>
      <c r="N99" s="74"/>
      <c r="O99" s="74"/>
      <c r="S99" s="59"/>
      <c r="T99" s="59"/>
    </row>
    <row r="100" spans="1:22" ht="15.75" thickTop="1">
      <c r="A100" s="185" t="s">
        <v>241</v>
      </c>
      <c r="B100" s="185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</row>
    <row r="101" spans="1:22">
      <c r="D101" s="37"/>
      <c r="E101" s="182" t="s">
        <v>242</v>
      </c>
      <c r="F101" s="183"/>
      <c r="G101" s="182" t="s">
        <v>54</v>
      </c>
      <c r="H101" s="183"/>
      <c r="I101" s="40" t="s">
        <v>243</v>
      </c>
      <c r="J101" s="190" t="s">
        <v>242</v>
      </c>
      <c r="K101" s="183"/>
      <c r="L101" s="182" t="s">
        <v>54</v>
      </c>
      <c r="M101" s="183"/>
      <c r="N101" s="40" t="s">
        <v>243</v>
      </c>
      <c r="O101" s="190" t="s">
        <v>242</v>
      </c>
      <c r="P101" s="183"/>
      <c r="Q101" s="182" t="s">
        <v>54</v>
      </c>
      <c r="R101" s="183"/>
      <c r="S101" s="182" t="s">
        <v>243</v>
      </c>
      <c r="T101" s="183"/>
      <c r="U101" s="35"/>
      <c r="V101" s="35"/>
    </row>
    <row r="102" spans="1:22">
      <c r="A102" s="45" t="s">
        <v>244</v>
      </c>
      <c r="E102" s="187"/>
      <c r="F102" s="187"/>
      <c r="G102" s="187"/>
      <c r="H102" s="187"/>
      <c r="I102" s="43"/>
      <c r="J102" s="187"/>
      <c r="K102" s="187"/>
      <c r="L102" s="187"/>
      <c r="M102" s="187"/>
      <c r="N102" s="43"/>
      <c r="O102" s="187"/>
      <c r="P102" s="187"/>
      <c r="Q102" s="187"/>
      <c r="R102" s="187"/>
      <c r="S102" s="187"/>
      <c r="T102" s="187"/>
    </row>
    <row r="103" spans="1:22">
      <c r="A103" s="45" t="s">
        <v>245</v>
      </c>
      <c r="B103" s="44" t="s">
        <v>59</v>
      </c>
      <c r="E103" s="187"/>
      <c r="F103" s="187"/>
      <c r="G103" s="187"/>
      <c r="H103" s="187"/>
      <c r="I103" s="43"/>
      <c r="J103" s="187"/>
      <c r="K103" s="187"/>
      <c r="L103" s="187"/>
      <c r="M103" s="187"/>
      <c r="N103" s="43"/>
      <c r="O103" s="187"/>
      <c r="P103" s="187"/>
      <c r="Q103" s="187"/>
      <c r="R103" s="187"/>
      <c r="S103" s="187"/>
      <c r="T103" s="187"/>
    </row>
    <row r="104" spans="1:22">
      <c r="E104" s="187"/>
      <c r="F104" s="187"/>
      <c r="G104" s="187"/>
      <c r="H104" s="187"/>
      <c r="I104" s="43"/>
      <c r="J104" s="187"/>
      <c r="K104" s="187"/>
      <c r="L104" s="187"/>
      <c r="M104" s="187"/>
      <c r="N104" s="43"/>
      <c r="O104" s="187"/>
      <c r="P104" s="187"/>
      <c r="Q104" s="187"/>
      <c r="R104" s="187"/>
      <c r="S104" s="187"/>
      <c r="T104" s="187"/>
    </row>
    <row r="105" spans="1:22">
      <c r="E105" s="187"/>
      <c r="F105" s="187"/>
      <c r="G105" s="187"/>
      <c r="H105" s="187"/>
      <c r="I105" s="43"/>
      <c r="J105" s="187"/>
      <c r="K105" s="187"/>
      <c r="L105" s="187"/>
      <c r="M105" s="187"/>
      <c r="N105" s="43"/>
      <c r="O105" s="187"/>
      <c r="P105" s="187"/>
      <c r="Q105" s="187"/>
      <c r="R105" s="187"/>
      <c r="S105" s="187"/>
      <c r="T105" s="187"/>
    </row>
    <row r="106" spans="1:22">
      <c r="E106" s="187"/>
      <c r="F106" s="187"/>
      <c r="G106" s="187"/>
      <c r="H106" s="187"/>
      <c r="I106" s="43"/>
      <c r="J106" s="187"/>
      <c r="K106" s="187"/>
      <c r="L106" s="187"/>
      <c r="M106" s="187"/>
      <c r="N106" s="43"/>
      <c r="O106" s="187"/>
      <c r="P106" s="187"/>
      <c r="Q106" s="187"/>
      <c r="R106" s="187"/>
      <c r="S106" s="187"/>
      <c r="T106" s="187"/>
    </row>
    <row r="107" spans="1:22">
      <c r="E107" s="187"/>
      <c r="F107" s="187"/>
      <c r="G107" s="187"/>
      <c r="H107" s="187"/>
      <c r="I107" s="43"/>
      <c r="J107" s="187"/>
      <c r="K107" s="187"/>
      <c r="L107" s="187"/>
      <c r="M107" s="187"/>
      <c r="N107" s="43"/>
      <c r="O107" s="187"/>
      <c r="P107" s="187"/>
      <c r="Q107" s="187"/>
      <c r="R107" s="187"/>
      <c r="S107" s="187"/>
      <c r="T107" s="187"/>
    </row>
    <row r="108" spans="1:22">
      <c r="E108" s="187"/>
      <c r="F108" s="187"/>
      <c r="G108" s="187"/>
      <c r="H108" s="187"/>
      <c r="I108" s="43"/>
      <c r="J108" s="187"/>
      <c r="K108" s="187"/>
      <c r="L108" s="187"/>
      <c r="M108" s="187"/>
      <c r="N108" s="43"/>
      <c r="O108" s="187"/>
      <c r="P108" s="187"/>
      <c r="Q108" s="187"/>
      <c r="R108" s="187"/>
      <c r="S108" s="187"/>
      <c r="T108" s="187"/>
    </row>
    <row r="109" spans="1:22">
      <c r="E109" s="187"/>
      <c r="F109" s="187"/>
      <c r="G109" s="187"/>
      <c r="H109" s="187"/>
      <c r="I109" s="43"/>
      <c r="J109" s="187"/>
      <c r="K109" s="187"/>
      <c r="L109" s="187"/>
      <c r="M109" s="187"/>
      <c r="N109" s="43"/>
      <c r="O109" s="187"/>
      <c r="P109" s="187"/>
      <c r="Q109" s="187"/>
      <c r="R109" s="187"/>
      <c r="S109" s="187"/>
      <c r="T109" s="187"/>
    </row>
    <row r="110" spans="1:22">
      <c r="E110" s="187"/>
      <c r="F110" s="187"/>
      <c r="G110" s="187"/>
      <c r="H110" s="187"/>
      <c r="I110" s="43"/>
      <c r="J110" s="187"/>
      <c r="K110" s="187"/>
      <c r="L110" s="187"/>
      <c r="M110" s="187"/>
      <c r="N110" s="43"/>
      <c r="O110" s="187"/>
      <c r="P110" s="187"/>
      <c r="Q110" s="187"/>
      <c r="R110" s="187"/>
      <c r="S110" s="187"/>
      <c r="T110" s="187"/>
    </row>
    <row r="111" spans="1:22">
      <c r="E111" s="187"/>
      <c r="F111" s="187"/>
      <c r="G111" s="187"/>
      <c r="H111" s="187"/>
      <c r="I111" s="43"/>
      <c r="J111" s="187"/>
      <c r="K111" s="187"/>
      <c r="L111" s="187"/>
      <c r="M111" s="187"/>
      <c r="N111" s="43"/>
      <c r="O111" s="187"/>
      <c r="P111" s="187"/>
      <c r="Q111" s="187"/>
      <c r="R111" s="187"/>
      <c r="S111" s="187"/>
      <c r="T111" s="187"/>
    </row>
    <row r="112" spans="1:22">
      <c r="E112" s="187"/>
      <c r="F112" s="187"/>
      <c r="G112" s="187"/>
      <c r="H112" s="187"/>
      <c r="I112" s="43"/>
      <c r="J112" s="187"/>
      <c r="K112" s="187"/>
      <c r="L112" s="187"/>
      <c r="M112" s="187"/>
      <c r="N112" s="43"/>
      <c r="O112" s="187"/>
      <c r="P112" s="187"/>
      <c r="Q112" s="187"/>
      <c r="R112" s="187"/>
      <c r="S112" s="187"/>
      <c r="T112" s="187"/>
    </row>
    <row r="113" spans="5:20">
      <c r="E113" s="187"/>
      <c r="F113" s="187"/>
      <c r="G113" s="187"/>
      <c r="H113" s="187"/>
      <c r="I113" s="43"/>
      <c r="J113" s="187"/>
      <c r="K113" s="187"/>
      <c r="L113" s="187"/>
      <c r="M113" s="187"/>
      <c r="N113" s="43"/>
      <c r="O113" s="187"/>
      <c r="P113" s="187"/>
      <c r="Q113" s="187"/>
      <c r="R113" s="187"/>
      <c r="S113" s="187"/>
      <c r="T113" s="187"/>
    </row>
    <row r="114" spans="5:20">
      <c r="E114" s="187"/>
      <c r="F114" s="187"/>
      <c r="G114" s="187"/>
      <c r="H114" s="187"/>
      <c r="I114" s="43"/>
      <c r="J114" s="187"/>
      <c r="K114" s="187"/>
      <c r="L114" s="187"/>
      <c r="M114" s="187"/>
      <c r="N114" s="43"/>
      <c r="O114" s="187"/>
      <c r="P114" s="187"/>
      <c r="Q114" s="187"/>
      <c r="R114" s="187"/>
      <c r="S114" s="187"/>
      <c r="T114" s="187"/>
    </row>
    <row r="115" spans="5:20">
      <c r="E115" s="187"/>
      <c r="F115" s="187"/>
      <c r="G115" s="187"/>
      <c r="H115" s="187"/>
      <c r="I115" s="43"/>
      <c r="J115" s="187"/>
      <c r="K115" s="187"/>
      <c r="L115" s="187"/>
      <c r="M115" s="187"/>
      <c r="N115" s="43"/>
      <c r="O115" s="187"/>
      <c r="P115" s="187"/>
      <c r="Q115" s="187"/>
      <c r="R115" s="187"/>
      <c r="S115" s="187"/>
      <c r="T115" s="187"/>
    </row>
    <row r="116" spans="5:20">
      <c r="E116" s="187"/>
      <c r="F116" s="187"/>
      <c r="G116" s="187"/>
      <c r="H116" s="187"/>
      <c r="I116" s="43"/>
      <c r="J116" s="187"/>
      <c r="K116" s="187"/>
      <c r="L116" s="187"/>
      <c r="M116" s="187"/>
      <c r="N116" s="43"/>
      <c r="O116" s="187"/>
      <c r="P116" s="187"/>
      <c r="Q116" s="187"/>
      <c r="R116" s="187"/>
      <c r="S116" s="187"/>
      <c r="T116" s="187"/>
    </row>
    <row r="117" spans="5:20">
      <c r="E117" s="187"/>
      <c r="F117" s="187"/>
      <c r="G117" s="187"/>
      <c r="H117" s="187"/>
      <c r="I117" s="43"/>
      <c r="J117" s="187"/>
      <c r="K117" s="187"/>
      <c r="L117" s="187"/>
      <c r="M117" s="187"/>
      <c r="N117" s="43"/>
      <c r="O117" s="187"/>
      <c r="P117" s="187"/>
      <c r="Q117" s="187"/>
      <c r="R117" s="187"/>
      <c r="S117" s="187"/>
      <c r="T117" s="187"/>
    </row>
    <row r="118" spans="5:20">
      <c r="E118" s="187"/>
      <c r="F118" s="187"/>
      <c r="G118" s="187"/>
      <c r="H118" s="187"/>
      <c r="I118" s="43"/>
      <c r="J118" s="187"/>
      <c r="K118" s="187"/>
      <c r="L118" s="187"/>
      <c r="M118" s="187"/>
      <c r="N118" s="43"/>
      <c r="O118" s="187"/>
      <c r="P118" s="187"/>
      <c r="Q118" s="187"/>
      <c r="R118" s="187"/>
      <c r="S118" s="187"/>
      <c r="T118" s="187"/>
    </row>
    <row r="119" spans="5:20">
      <c r="E119" s="187"/>
      <c r="F119" s="187"/>
      <c r="G119" s="187"/>
      <c r="H119" s="187"/>
      <c r="I119" s="43"/>
      <c r="J119" s="187"/>
      <c r="K119" s="187"/>
      <c r="L119" s="187"/>
      <c r="M119" s="187"/>
      <c r="N119" s="43"/>
      <c r="O119" s="187"/>
      <c r="P119" s="187"/>
      <c r="Q119" s="187"/>
      <c r="R119" s="187"/>
      <c r="S119" s="187"/>
      <c r="T119" s="187"/>
    </row>
    <row r="120" spans="5:20">
      <c r="E120" s="187"/>
      <c r="F120" s="187"/>
      <c r="G120" s="187"/>
      <c r="H120" s="187"/>
      <c r="I120" s="43"/>
      <c r="J120" s="187"/>
      <c r="K120" s="187"/>
      <c r="L120" s="187"/>
      <c r="M120" s="187"/>
      <c r="N120" s="43"/>
      <c r="O120" s="187"/>
      <c r="P120" s="187"/>
      <c r="Q120" s="187"/>
      <c r="R120" s="187"/>
      <c r="S120" s="187"/>
      <c r="T120" s="187"/>
    </row>
    <row r="121" spans="5:20">
      <c r="E121" s="187"/>
      <c r="F121" s="187"/>
      <c r="G121" s="187"/>
      <c r="H121" s="187"/>
      <c r="I121" s="43"/>
      <c r="J121" s="187"/>
      <c r="K121" s="187"/>
      <c r="L121" s="187"/>
      <c r="M121" s="187"/>
      <c r="N121" s="43"/>
      <c r="O121" s="187"/>
      <c r="P121" s="187"/>
      <c r="Q121" s="187"/>
      <c r="R121" s="187"/>
      <c r="S121" s="187"/>
      <c r="T121" s="187"/>
    </row>
    <row r="122" spans="5:20">
      <c r="E122" s="187"/>
      <c r="F122" s="187"/>
      <c r="G122" s="187"/>
      <c r="H122" s="187"/>
      <c r="I122" s="43"/>
      <c r="J122" s="187"/>
      <c r="K122" s="187"/>
      <c r="L122" s="187"/>
      <c r="M122" s="187"/>
      <c r="N122" s="43"/>
      <c r="O122" s="187"/>
      <c r="P122" s="187"/>
      <c r="Q122" s="187"/>
      <c r="R122" s="187"/>
      <c r="S122" s="187"/>
      <c r="T122" s="187"/>
    </row>
    <row r="123" spans="5:20">
      <c r="E123" s="187"/>
      <c r="F123" s="187"/>
      <c r="G123" s="187"/>
      <c r="H123" s="187"/>
      <c r="I123" s="43"/>
      <c r="J123" s="187"/>
      <c r="K123" s="187"/>
      <c r="L123" s="187"/>
      <c r="M123" s="187"/>
      <c r="N123" s="43"/>
      <c r="O123" s="187"/>
      <c r="P123" s="187"/>
      <c r="Q123" s="187"/>
      <c r="R123" s="187"/>
      <c r="S123" s="187"/>
      <c r="T123" s="187"/>
    </row>
    <row r="124" spans="5:20">
      <c r="E124" s="187"/>
      <c r="F124" s="187"/>
      <c r="G124" s="187"/>
      <c r="H124" s="187"/>
      <c r="I124" s="43"/>
      <c r="J124" s="187"/>
      <c r="K124" s="187"/>
      <c r="L124" s="187"/>
      <c r="M124" s="187"/>
      <c r="N124" s="43"/>
      <c r="O124" s="187"/>
      <c r="P124" s="187"/>
      <c r="Q124" s="187"/>
      <c r="R124" s="187"/>
      <c r="S124" s="187"/>
      <c r="T124" s="187"/>
    </row>
    <row r="125" spans="5:20">
      <c r="E125" s="187"/>
      <c r="F125" s="187"/>
      <c r="G125" s="187"/>
      <c r="H125" s="187"/>
      <c r="I125" s="43"/>
      <c r="J125" s="187"/>
      <c r="K125" s="187"/>
      <c r="L125" s="187"/>
      <c r="M125" s="187"/>
      <c r="N125" s="43"/>
      <c r="O125" s="187"/>
      <c r="P125" s="187"/>
      <c r="Q125" s="187"/>
      <c r="R125" s="187"/>
      <c r="S125" s="187"/>
      <c r="T125" s="187"/>
    </row>
    <row r="126" spans="5:20">
      <c r="E126" s="187"/>
      <c r="F126" s="187"/>
      <c r="G126" s="187"/>
      <c r="H126" s="187"/>
      <c r="I126" s="43"/>
      <c r="J126" s="187"/>
      <c r="K126" s="187"/>
      <c r="L126" s="187"/>
      <c r="M126" s="187"/>
      <c r="N126" s="43"/>
      <c r="O126" s="187"/>
      <c r="P126" s="187"/>
      <c r="Q126" s="187"/>
      <c r="R126" s="187"/>
      <c r="S126" s="187"/>
      <c r="T126" s="187"/>
    </row>
    <row r="127" spans="5:20">
      <c r="E127" s="187"/>
      <c r="F127" s="187"/>
      <c r="G127" s="187"/>
      <c r="H127" s="187"/>
      <c r="I127" s="43"/>
      <c r="J127" s="187"/>
      <c r="K127" s="187"/>
      <c r="L127" s="187"/>
      <c r="M127" s="187"/>
      <c r="N127" s="43"/>
      <c r="O127" s="187"/>
      <c r="P127" s="187"/>
      <c r="Q127" s="187"/>
      <c r="R127" s="187"/>
      <c r="S127" s="187"/>
      <c r="T127" s="187"/>
    </row>
    <row r="128" spans="5:20">
      <c r="E128" s="187"/>
      <c r="F128" s="187"/>
      <c r="G128" s="187"/>
      <c r="H128" s="187"/>
      <c r="I128" s="43"/>
      <c r="J128" s="187"/>
      <c r="K128" s="187"/>
      <c r="L128" s="187"/>
      <c r="M128" s="187"/>
      <c r="N128" s="43"/>
      <c r="O128" s="187"/>
      <c r="P128" s="187"/>
      <c r="Q128" s="187"/>
      <c r="R128" s="187"/>
      <c r="S128" s="187"/>
      <c r="T128" s="187"/>
    </row>
    <row r="129" spans="1:20">
      <c r="E129" s="187"/>
      <c r="F129" s="187"/>
      <c r="G129" s="187"/>
      <c r="H129" s="187"/>
      <c r="I129" s="43"/>
      <c r="J129" s="187"/>
      <c r="K129" s="187"/>
      <c r="L129" s="187"/>
      <c r="M129" s="187"/>
      <c r="N129" s="43"/>
      <c r="O129" s="187"/>
      <c r="P129" s="187"/>
      <c r="Q129" s="187"/>
      <c r="R129" s="187"/>
      <c r="S129" s="187"/>
      <c r="T129" s="187"/>
    </row>
    <row r="130" spans="1:20">
      <c r="E130" s="187"/>
      <c r="F130" s="187"/>
      <c r="G130" s="187"/>
      <c r="H130" s="187"/>
      <c r="I130" s="43"/>
      <c r="J130" s="187"/>
      <c r="K130" s="187"/>
      <c r="L130" s="187"/>
      <c r="M130" s="187"/>
      <c r="N130" s="43"/>
      <c r="O130" s="187"/>
      <c r="P130" s="187"/>
      <c r="Q130" s="187"/>
      <c r="R130" s="187"/>
      <c r="S130" s="187"/>
      <c r="T130" s="187"/>
    </row>
    <row r="131" spans="1:20">
      <c r="D131" s="37"/>
      <c r="E131" s="188" t="s">
        <v>242</v>
      </c>
      <c r="F131" s="189"/>
      <c r="G131" s="188" t="s">
        <v>54</v>
      </c>
      <c r="H131" s="189"/>
      <c r="I131" s="41" t="s">
        <v>243</v>
      </c>
      <c r="J131" s="191" t="s">
        <v>242</v>
      </c>
      <c r="K131" s="189"/>
      <c r="L131" s="188" t="s">
        <v>54</v>
      </c>
      <c r="M131" s="189"/>
      <c r="N131" s="41" t="s">
        <v>243</v>
      </c>
      <c r="O131" s="191" t="s">
        <v>242</v>
      </c>
      <c r="P131" s="189"/>
      <c r="Q131" s="188" t="s">
        <v>54</v>
      </c>
      <c r="R131" s="189"/>
      <c r="S131" s="188" t="s">
        <v>243</v>
      </c>
      <c r="T131" s="189"/>
    </row>
    <row r="132" spans="1:20">
      <c r="A132" s="38" t="s">
        <v>571</v>
      </c>
      <c r="E132" s="35"/>
      <c r="F132" s="35"/>
      <c r="G132" s="19">
        <f ca="1">SUMIF(G102:H130,"P",I102:I130)</f>
        <v>0</v>
      </c>
      <c r="H132" s="19">
        <f ca="1">SUMIF(G102:H130,"M",I102:I130)</f>
        <v>0</v>
      </c>
      <c r="I132" s="19">
        <f ca="1">SUMIF(G102:H130,"G",I102:I130)</f>
        <v>0</v>
      </c>
      <c r="J132" s="19"/>
      <c r="K132" s="19"/>
      <c r="L132" s="19">
        <f ca="1">SUMIF(L102:M130,"P",N102:N130)</f>
        <v>0</v>
      </c>
      <c r="M132" s="19">
        <f ca="1">SUMIF(L102:M130,"M",N102:N130)</f>
        <v>0</v>
      </c>
      <c r="N132" s="19">
        <f ca="1">SUMIF(L102:M130,"G",N102:N130)</f>
        <v>0</v>
      </c>
      <c r="O132" s="19"/>
      <c r="P132" s="19"/>
      <c r="Q132" s="19"/>
      <c r="R132" s="19">
        <f>SUMIF(Q102:R130,"P",S102:T130)</f>
        <v>0</v>
      </c>
      <c r="S132" s="19">
        <f>SUMIF(Q102:R130,"M",S102:T130)</f>
        <v>0</v>
      </c>
      <c r="T132" s="19">
        <f>SUMIF(Q102:R130,"G",S102:T130)</f>
        <v>0</v>
      </c>
    </row>
  </sheetData>
  <sheetProtection algorithmName="SHA-512" hashValue="2ozoagGgVXhK+3UlnlAvXgrOYH/d9n9IlGoFfkQuK+sFFFtlj7lR273zzLBSn/Jz7hWJUhYf6yJgmqyYNIxxBg==" saltValue="L66wd0gh5e+q30wFS0pdCg==" spinCount="100000" sheet="1" selectLockedCells="1"/>
  <dataConsolidate/>
  <mergeCells count="559">
    <mergeCell ref="A8:C8"/>
    <mergeCell ref="D8:F8"/>
    <mergeCell ref="G8:H8"/>
    <mergeCell ref="I8:J8"/>
    <mergeCell ref="K8:M8"/>
    <mergeCell ref="N8:O8"/>
    <mergeCell ref="P8:R8"/>
    <mergeCell ref="B1:M1"/>
    <mergeCell ref="I7:J7"/>
    <mergeCell ref="K7:M7"/>
    <mergeCell ref="N7:O7"/>
    <mergeCell ref="B4:D4"/>
    <mergeCell ref="P6:R6"/>
    <mergeCell ref="B3:D3"/>
    <mergeCell ref="B5:D5"/>
    <mergeCell ref="H4:I4"/>
    <mergeCell ref="H3:J3"/>
    <mergeCell ref="J4:M4"/>
    <mergeCell ref="K3:M3"/>
    <mergeCell ref="E4:F4"/>
    <mergeCell ref="I5:K5"/>
    <mergeCell ref="L5:M5"/>
    <mergeCell ref="F5:H5"/>
    <mergeCell ref="A7:C7"/>
    <mergeCell ref="Q62:R62"/>
    <mergeCell ref="A62:C62"/>
    <mergeCell ref="E62:F62"/>
    <mergeCell ref="O62:P62"/>
    <mergeCell ref="M60:N60"/>
    <mergeCell ref="M61:N61"/>
    <mergeCell ref="M62:N62"/>
    <mergeCell ref="I60:L60"/>
    <mergeCell ref="I61:L61"/>
    <mergeCell ref="I62:L62"/>
    <mergeCell ref="G62:H62"/>
    <mergeCell ref="O59:P59"/>
    <mergeCell ref="Q59:R59"/>
    <mergeCell ref="Q60:R60"/>
    <mergeCell ref="Q61:R61"/>
    <mergeCell ref="A61:C61"/>
    <mergeCell ref="A60:C60"/>
    <mergeCell ref="E60:F60"/>
    <mergeCell ref="E61:F61"/>
    <mergeCell ref="G60:H60"/>
    <mergeCell ref="G61:H61"/>
    <mergeCell ref="O60:P60"/>
    <mergeCell ref="O61:P61"/>
    <mergeCell ref="A59:C59"/>
    <mergeCell ref="E59:F59"/>
    <mergeCell ref="G59:H59"/>
    <mergeCell ref="M59:N59"/>
    <mergeCell ref="I59:L59"/>
    <mergeCell ref="E95:F95"/>
    <mergeCell ref="E96:F96"/>
    <mergeCell ref="Q65:R65"/>
    <mergeCell ref="A65:C65"/>
    <mergeCell ref="O65:P65"/>
    <mergeCell ref="Q64:R64"/>
    <mergeCell ref="A64:C64"/>
    <mergeCell ref="E64:F64"/>
    <mergeCell ref="G64:H64"/>
    <mergeCell ref="I64:L64"/>
    <mergeCell ref="M64:N64"/>
    <mergeCell ref="O64:P64"/>
    <mergeCell ref="A69:B69"/>
    <mergeCell ref="A70:B70"/>
    <mergeCell ref="A71:B71"/>
    <mergeCell ref="G93:H93"/>
    <mergeCell ref="G95:H95"/>
    <mergeCell ref="G96:H96"/>
    <mergeCell ref="Q96:R96"/>
    <mergeCell ref="K93:N93"/>
    <mergeCell ref="O93:P93"/>
    <mergeCell ref="Q93:R93"/>
    <mergeCell ref="K94:N94"/>
    <mergeCell ref="K95:N95"/>
    <mergeCell ref="M63:N63"/>
    <mergeCell ref="O63:P63"/>
    <mergeCell ref="Q63:R63"/>
    <mergeCell ref="A66:O66"/>
    <mergeCell ref="A92:B92"/>
    <mergeCell ref="A72:B72"/>
    <mergeCell ref="A73:B73"/>
    <mergeCell ref="A63:C63"/>
    <mergeCell ref="E63:F63"/>
    <mergeCell ref="A74:B74"/>
    <mergeCell ref="I63:L63"/>
    <mergeCell ref="J125:K125"/>
    <mergeCell ref="J126:K126"/>
    <mergeCell ref="J127:K127"/>
    <mergeCell ref="Q66:R66"/>
    <mergeCell ref="J128:K128"/>
    <mergeCell ref="G122:H122"/>
    <mergeCell ref="G123:H123"/>
    <mergeCell ref="O124:P124"/>
    <mergeCell ref="I65:L65"/>
    <mergeCell ref="M65:N65"/>
    <mergeCell ref="L128:M128"/>
    <mergeCell ref="L119:M119"/>
    <mergeCell ref="L120:M120"/>
    <mergeCell ref="L121:M121"/>
    <mergeCell ref="O125:P125"/>
    <mergeCell ref="O126:P126"/>
    <mergeCell ref="O127:P127"/>
    <mergeCell ref="L126:M126"/>
    <mergeCell ref="L127:M127"/>
    <mergeCell ref="O121:P121"/>
    <mergeCell ref="O122:P122"/>
    <mergeCell ref="O123:P123"/>
    <mergeCell ref="L99:M99"/>
    <mergeCell ref="J121:K121"/>
    <mergeCell ref="J122:K122"/>
    <mergeCell ref="J123:K123"/>
    <mergeCell ref="J117:K117"/>
    <mergeCell ref="J118:K118"/>
    <mergeCell ref="S127:T127"/>
    <mergeCell ref="S110:T110"/>
    <mergeCell ref="S111:T111"/>
    <mergeCell ref="S112:T112"/>
    <mergeCell ref="S113:T113"/>
    <mergeCell ref="S114:T114"/>
    <mergeCell ref="S115:T115"/>
    <mergeCell ref="S116:T116"/>
    <mergeCell ref="S117:T117"/>
    <mergeCell ref="S118:T118"/>
    <mergeCell ref="S119:T119"/>
    <mergeCell ref="S120:T120"/>
    <mergeCell ref="S121:T121"/>
    <mergeCell ref="S122:T122"/>
    <mergeCell ref="S123:T123"/>
    <mergeCell ref="S124:T124"/>
    <mergeCell ref="S125:T125"/>
    <mergeCell ref="O115:P115"/>
    <mergeCell ref="O116:P116"/>
    <mergeCell ref="O117:P117"/>
    <mergeCell ref="S101:T101"/>
    <mergeCell ref="O130:P130"/>
    <mergeCell ref="O131:P131"/>
    <mergeCell ref="S102:T102"/>
    <mergeCell ref="S103:T103"/>
    <mergeCell ref="S104:T104"/>
    <mergeCell ref="S105:T105"/>
    <mergeCell ref="S106:T106"/>
    <mergeCell ref="S107:T107"/>
    <mergeCell ref="S108:T108"/>
    <mergeCell ref="S109:T109"/>
    <mergeCell ref="Q123:R123"/>
    <mergeCell ref="Q110:R110"/>
    <mergeCell ref="Q111:R111"/>
    <mergeCell ref="Q112:R112"/>
    <mergeCell ref="Q113:R113"/>
    <mergeCell ref="Q114:R114"/>
    <mergeCell ref="Q115:R115"/>
    <mergeCell ref="Q116:R116"/>
    <mergeCell ref="Q117:R117"/>
    <mergeCell ref="Q118:R118"/>
    <mergeCell ref="Q119:R119"/>
    <mergeCell ref="Q120:R120"/>
    <mergeCell ref="S130:T130"/>
    <mergeCell ref="S131:T131"/>
    <mergeCell ref="Q124:R124"/>
    <mergeCell ref="Q125:R125"/>
    <mergeCell ref="Q126:R126"/>
    <mergeCell ref="Q127:R127"/>
    <mergeCell ref="Q128:R128"/>
    <mergeCell ref="Q129:R129"/>
    <mergeCell ref="Q121:R121"/>
    <mergeCell ref="Q122:R122"/>
    <mergeCell ref="Q131:R131"/>
    <mergeCell ref="Q130:R130"/>
    <mergeCell ref="S129:T129"/>
    <mergeCell ref="S126:T126"/>
    <mergeCell ref="S128:T128"/>
    <mergeCell ref="L130:M130"/>
    <mergeCell ref="O128:P128"/>
    <mergeCell ref="O129:P129"/>
    <mergeCell ref="L122:M122"/>
    <mergeCell ref="O119:P119"/>
    <mergeCell ref="O120:P120"/>
    <mergeCell ref="Q101:R101"/>
    <mergeCell ref="Q102:R102"/>
    <mergeCell ref="Q103:R103"/>
    <mergeCell ref="Q104:R104"/>
    <mergeCell ref="Q105:R105"/>
    <mergeCell ref="Q106:R106"/>
    <mergeCell ref="Q107:R107"/>
    <mergeCell ref="Q108:R108"/>
    <mergeCell ref="Q109:R109"/>
    <mergeCell ref="L118:M118"/>
    <mergeCell ref="L117:M117"/>
    <mergeCell ref="L123:M123"/>
    <mergeCell ref="L124:M124"/>
    <mergeCell ref="L125:M125"/>
    <mergeCell ref="O110:P110"/>
    <mergeCell ref="O111:P111"/>
    <mergeCell ref="O112:P112"/>
    <mergeCell ref="O113:P113"/>
    <mergeCell ref="O118:P118"/>
    <mergeCell ref="O101:P101"/>
    <mergeCell ref="O102:P102"/>
    <mergeCell ref="O103:P103"/>
    <mergeCell ref="O104:P104"/>
    <mergeCell ref="O105:P105"/>
    <mergeCell ref="O106:P106"/>
    <mergeCell ref="O107:P107"/>
    <mergeCell ref="O108:P108"/>
    <mergeCell ref="O109:P109"/>
    <mergeCell ref="O114:P114"/>
    <mergeCell ref="J131:K131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J110:K110"/>
    <mergeCell ref="J111:K111"/>
    <mergeCell ref="J112:K112"/>
    <mergeCell ref="J113:K113"/>
    <mergeCell ref="J114:K114"/>
    <mergeCell ref="L131:M131"/>
    <mergeCell ref="L129:M129"/>
    <mergeCell ref="J101:K101"/>
    <mergeCell ref="J102:K102"/>
    <mergeCell ref="J103:K103"/>
    <mergeCell ref="J104:K104"/>
    <mergeCell ref="J105:K105"/>
    <mergeCell ref="J106:K106"/>
    <mergeCell ref="J107:K107"/>
    <mergeCell ref="J108:K108"/>
    <mergeCell ref="J109:K109"/>
    <mergeCell ref="J115:K115"/>
    <mergeCell ref="J116:K116"/>
    <mergeCell ref="G126:H126"/>
    <mergeCell ref="G127:H127"/>
    <mergeCell ref="G128:H128"/>
    <mergeCell ref="G129:H129"/>
    <mergeCell ref="G130:H130"/>
    <mergeCell ref="E129:F129"/>
    <mergeCell ref="E130:F130"/>
    <mergeCell ref="G120:H120"/>
    <mergeCell ref="G121:H121"/>
    <mergeCell ref="E120:F120"/>
    <mergeCell ref="E121:F121"/>
    <mergeCell ref="E122:F122"/>
    <mergeCell ref="E123:F123"/>
    <mergeCell ref="E124:F124"/>
    <mergeCell ref="E125:F125"/>
    <mergeCell ref="G125:H125"/>
    <mergeCell ref="G124:H124"/>
    <mergeCell ref="J129:K129"/>
    <mergeCell ref="J130:K130"/>
    <mergeCell ref="J124:K124"/>
    <mergeCell ref="J119:K119"/>
    <mergeCell ref="J120:K120"/>
    <mergeCell ref="E131:F131"/>
    <mergeCell ref="E126:F126"/>
    <mergeCell ref="E127:F127"/>
    <mergeCell ref="E128:F128"/>
    <mergeCell ref="G131:H131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01:F101"/>
    <mergeCell ref="A84:B84"/>
    <mergeCell ref="A85:B85"/>
    <mergeCell ref="A86:B86"/>
    <mergeCell ref="A87:B87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8:B88"/>
    <mergeCell ref="A89:B89"/>
    <mergeCell ref="A90:B90"/>
    <mergeCell ref="A91:B91"/>
    <mergeCell ref="E93:F93"/>
    <mergeCell ref="E94:F94"/>
    <mergeCell ref="E97:F97"/>
    <mergeCell ref="E98:F98"/>
    <mergeCell ref="A100:B100"/>
    <mergeCell ref="A93:C93"/>
    <mergeCell ref="P33:R33"/>
    <mergeCell ref="A36:B36"/>
    <mergeCell ref="A37:B37"/>
    <mergeCell ref="A38:B38"/>
    <mergeCell ref="A39:B39"/>
    <mergeCell ref="A29:C29"/>
    <mergeCell ref="A68:B68"/>
    <mergeCell ref="D29:F29"/>
    <mergeCell ref="N29:O29"/>
    <mergeCell ref="K29:M29"/>
    <mergeCell ref="A30:C30"/>
    <mergeCell ref="A31:C31"/>
    <mergeCell ref="A32:C32"/>
    <mergeCell ref="D30:F30"/>
    <mergeCell ref="D32:F32"/>
    <mergeCell ref="G30:H30"/>
    <mergeCell ref="G31:H31"/>
    <mergeCell ref="G32:H32"/>
    <mergeCell ref="A34:R34"/>
    <mergeCell ref="I32:J32"/>
    <mergeCell ref="K30:M30"/>
    <mergeCell ref="E65:F65"/>
    <mergeCell ref="G65:H65"/>
    <mergeCell ref="G63:H63"/>
    <mergeCell ref="A47:B47"/>
    <mergeCell ref="A40:B40"/>
    <mergeCell ref="A41:B41"/>
    <mergeCell ref="A42:B42"/>
    <mergeCell ref="A43:B43"/>
    <mergeCell ref="A44:B44"/>
    <mergeCell ref="A45:B45"/>
    <mergeCell ref="A46:B46"/>
    <mergeCell ref="A50:B50"/>
    <mergeCell ref="K31:M31"/>
    <mergeCell ref="K32:M32"/>
    <mergeCell ref="N30:O30"/>
    <mergeCell ref="N31:O31"/>
    <mergeCell ref="N32:O32"/>
    <mergeCell ref="P30:R30"/>
    <mergeCell ref="P31:R31"/>
    <mergeCell ref="P32:R32"/>
    <mergeCell ref="P14:R14"/>
    <mergeCell ref="P15:R15"/>
    <mergeCell ref="P16:R16"/>
    <mergeCell ref="P17:R17"/>
    <mergeCell ref="P18:R18"/>
    <mergeCell ref="P19:R19"/>
    <mergeCell ref="P28:R28"/>
    <mergeCell ref="K28:M28"/>
    <mergeCell ref="N28:O28"/>
    <mergeCell ref="P21:R21"/>
    <mergeCell ref="N18:O18"/>
    <mergeCell ref="N19:O19"/>
    <mergeCell ref="N20:O20"/>
    <mergeCell ref="N21:O21"/>
    <mergeCell ref="K27:M27"/>
    <mergeCell ref="P29:R29"/>
    <mergeCell ref="K12:M12"/>
    <mergeCell ref="K13:M13"/>
    <mergeCell ref="N11:O11"/>
    <mergeCell ref="N12:O12"/>
    <mergeCell ref="K6:M6"/>
    <mergeCell ref="K11:M11"/>
    <mergeCell ref="N13:O13"/>
    <mergeCell ref="N14:O14"/>
    <mergeCell ref="P9:R9"/>
    <mergeCell ref="P10:R10"/>
    <mergeCell ref="K9:M9"/>
    <mergeCell ref="K10:M10"/>
    <mergeCell ref="P7:R7"/>
    <mergeCell ref="N15:O15"/>
    <mergeCell ref="N16:O16"/>
    <mergeCell ref="N17:O17"/>
    <mergeCell ref="A6:C6"/>
    <mergeCell ref="D19:F19"/>
    <mergeCell ref="A12:C12"/>
    <mergeCell ref="K2:M2"/>
    <mergeCell ref="P27:R27"/>
    <mergeCell ref="K26:M26"/>
    <mergeCell ref="N6:O6"/>
    <mergeCell ref="P12:R12"/>
    <mergeCell ref="P13:R13"/>
    <mergeCell ref="K14:M14"/>
    <mergeCell ref="K15:M15"/>
    <mergeCell ref="K16:M16"/>
    <mergeCell ref="K17:M17"/>
    <mergeCell ref="N27:O27"/>
    <mergeCell ref="N25:O25"/>
    <mergeCell ref="N26:O26"/>
    <mergeCell ref="K20:M20"/>
    <mergeCell ref="P20:R20"/>
    <mergeCell ref="N9:O9"/>
    <mergeCell ref="N10:O10"/>
    <mergeCell ref="P11:R11"/>
    <mergeCell ref="K21:M21"/>
    <mergeCell ref="P26:R26"/>
    <mergeCell ref="K22:M22"/>
    <mergeCell ref="K23:M23"/>
    <mergeCell ref="K24:M24"/>
    <mergeCell ref="K25:M25"/>
    <mergeCell ref="P25:R25"/>
    <mergeCell ref="N22:O22"/>
    <mergeCell ref="P22:R22"/>
    <mergeCell ref="N23:O23"/>
    <mergeCell ref="N24:O24"/>
    <mergeCell ref="P23:R23"/>
    <mergeCell ref="P24:R24"/>
    <mergeCell ref="A10:C10"/>
    <mergeCell ref="D9:F9"/>
    <mergeCell ref="D10:F10"/>
    <mergeCell ref="G9:H9"/>
    <mergeCell ref="G10:H10"/>
    <mergeCell ref="I9:J9"/>
    <mergeCell ref="I10:J10"/>
    <mergeCell ref="A26:C26"/>
    <mergeCell ref="A25:C25"/>
    <mergeCell ref="A23:C23"/>
    <mergeCell ref="D22:F22"/>
    <mergeCell ref="A11:C11"/>
    <mergeCell ref="I19:J19"/>
    <mergeCell ref="I20:J20"/>
    <mergeCell ref="I21:J21"/>
    <mergeCell ref="I26:J26"/>
    <mergeCell ref="I25:J25"/>
    <mergeCell ref="I12:J12"/>
    <mergeCell ref="I11:J11"/>
    <mergeCell ref="I17:J17"/>
    <mergeCell ref="A15:C15"/>
    <mergeCell ref="A16:C16"/>
    <mergeCell ref="A17:C17"/>
    <mergeCell ref="G17:H17"/>
    <mergeCell ref="A28:C28"/>
    <mergeCell ref="G27:H27"/>
    <mergeCell ref="G28:H28"/>
    <mergeCell ref="I27:J27"/>
    <mergeCell ref="I28:J28"/>
    <mergeCell ref="D28:F28"/>
    <mergeCell ref="D27:F27"/>
    <mergeCell ref="A27:C27"/>
    <mergeCell ref="K18:M18"/>
    <mergeCell ref="K19:M19"/>
    <mergeCell ref="A18:C18"/>
    <mergeCell ref="A19:C19"/>
    <mergeCell ref="A20:C20"/>
    <mergeCell ref="A24:C24"/>
    <mergeCell ref="G21:H21"/>
    <mergeCell ref="G22:H22"/>
    <mergeCell ref="G23:H23"/>
    <mergeCell ref="A21:C21"/>
    <mergeCell ref="G24:H24"/>
    <mergeCell ref="D23:F23"/>
    <mergeCell ref="D24:F24"/>
    <mergeCell ref="D21:F21"/>
    <mergeCell ref="A22:C22"/>
    <mergeCell ref="D20:F20"/>
    <mergeCell ref="G18:H18"/>
    <mergeCell ref="G19:H19"/>
    <mergeCell ref="I18:J18"/>
    <mergeCell ref="I15:J15"/>
    <mergeCell ref="I16:J16"/>
    <mergeCell ref="F3:G3"/>
    <mergeCell ref="I6:J6"/>
    <mergeCell ref="D17:F17"/>
    <mergeCell ref="D18:F18"/>
    <mergeCell ref="I2:J2"/>
    <mergeCell ref="C2:H2"/>
    <mergeCell ref="A13:C13"/>
    <mergeCell ref="A14:C14"/>
    <mergeCell ref="G15:H15"/>
    <mergeCell ref="G16:H16"/>
    <mergeCell ref="D6:F6"/>
    <mergeCell ref="D11:F11"/>
    <mergeCell ref="D12:F12"/>
    <mergeCell ref="D13:F13"/>
    <mergeCell ref="D14:F14"/>
    <mergeCell ref="D15:F15"/>
    <mergeCell ref="D16:F16"/>
    <mergeCell ref="G13:H13"/>
    <mergeCell ref="G14:H14"/>
    <mergeCell ref="G6:H6"/>
    <mergeCell ref="G11:H11"/>
    <mergeCell ref="G12:H12"/>
    <mergeCell ref="A2:B2"/>
    <mergeCell ref="I13:J13"/>
    <mergeCell ref="I14:J14"/>
    <mergeCell ref="D7:F7"/>
    <mergeCell ref="G7:H7"/>
    <mergeCell ref="A9:C9"/>
    <mergeCell ref="G20:H20"/>
    <mergeCell ref="D25:F25"/>
    <mergeCell ref="D26:F26"/>
    <mergeCell ref="I22:J22"/>
    <mergeCell ref="I23:J23"/>
    <mergeCell ref="I24:J24"/>
    <mergeCell ref="G26:H26"/>
    <mergeCell ref="I31:J31"/>
    <mergeCell ref="G29:H29"/>
    <mergeCell ref="D31:F31"/>
    <mergeCell ref="I29:J29"/>
    <mergeCell ref="I30:J30"/>
    <mergeCell ref="G25:H25"/>
    <mergeCell ref="A52:B52"/>
    <mergeCell ref="A53:B53"/>
    <mergeCell ref="A54:B54"/>
    <mergeCell ref="A55:B55"/>
    <mergeCell ref="A56:B56"/>
    <mergeCell ref="A57:B57"/>
    <mergeCell ref="A48:B48"/>
    <mergeCell ref="A49:B49"/>
    <mergeCell ref="A98:C98"/>
    <mergeCell ref="A51:B51"/>
    <mergeCell ref="A94:C94"/>
    <mergeCell ref="A97:C97"/>
    <mergeCell ref="A95:C95"/>
    <mergeCell ref="A96:C96"/>
    <mergeCell ref="O94:P94"/>
    <mergeCell ref="O95:P95"/>
    <mergeCell ref="Q94:R94"/>
    <mergeCell ref="Q95:R95"/>
    <mergeCell ref="G97:H97"/>
    <mergeCell ref="G98:H98"/>
    <mergeCell ref="G94:H94"/>
    <mergeCell ref="I93:J93"/>
    <mergeCell ref="I94:J94"/>
    <mergeCell ref="I95:J95"/>
    <mergeCell ref="I96:J96"/>
    <mergeCell ref="I97:J97"/>
    <mergeCell ref="I98:J98"/>
  </mergeCells>
  <conditionalFormatting sqref="A37:R37">
    <cfRule type="expression" dxfId="59" priority="188">
      <formula>ISBLANK($A$37)=FALSE</formula>
    </cfRule>
  </conditionalFormatting>
  <conditionalFormatting sqref="A38:R38">
    <cfRule type="expression" dxfId="58" priority="187">
      <formula>ISBLANK($A$38)=FALSE</formula>
    </cfRule>
  </conditionalFormatting>
  <conditionalFormatting sqref="A39:R39">
    <cfRule type="expression" dxfId="57" priority="186">
      <formula>ISBLANK($A$39)=FALSE</formula>
    </cfRule>
  </conditionalFormatting>
  <conditionalFormatting sqref="D69:D91">
    <cfRule type="notContainsBlanks" dxfId="56" priority="235">
      <formula>LEN(TRIM(D69))&gt;0</formula>
    </cfRule>
  </conditionalFormatting>
  <conditionalFormatting sqref="A40:R40">
    <cfRule type="expression" dxfId="55" priority="181">
      <formula>ISBLANK($A$40)=FALSE</formula>
    </cfRule>
  </conditionalFormatting>
  <conditionalFormatting sqref="A41:R41">
    <cfRule type="expression" dxfId="54" priority="180">
      <formula>ISBLANK($A$41)=FALSE</formula>
    </cfRule>
  </conditionalFormatting>
  <conditionalFormatting sqref="A42:R42">
    <cfRule type="expression" dxfId="53" priority="179">
      <formula>ISBLANK($A$42)=FALSE</formula>
    </cfRule>
  </conditionalFormatting>
  <conditionalFormatting sqref="A43:R43">
    <cfRule type="expression" dxfId="52" priority="178">
      <formula>ISBLANK($A$43)=FALSE</formula>
    </cfRule>
  </conditionalFormatting>
  <conditionalFormatting sqref="A44:R44">
    <cfRule type="expression" dxfId="51" priority="177">
      <formula>ISBLANK($A$44)=FALSE</formula>
    </cfRule>
  </conditionalFormatting>
  <conditionalFormatting sqref="A45:R45">
    <cfRule type="expression" dxfId="50" priority="176">
      <formula>ISBLANK($A$45)=FALSE</formula>
    </cfRule>
  </conditionalFormatting>
  <conditionalFormatting sqref="A46:R46">
    <cfRule type="expression" dxfId="49" priority="175">
      <formula>ISBLANK($A$46)=FALSE</formula>
    </cfRule>
  </conditionalFormatting>
  <conditionalFormatting sqref="A47:R47">
    <cfRule type="expression" dxfId="48" priority="174">
      <formula>ISBLANK($A$47)=FALSE</formula>
    </cfRule>
  </conditionalFormatting>
  <conditionalFormatting sqref="A48:R48">
    <cfRule type="expression" dxfId="47" priority="173">
      <formula>ISBLANK($A$48)=FALSE</formula>
    </cfRule>
  </conditionalFormatting>
  <conditionalFormatting sqref="A49:R49">
    <cfRule type="expression" dxfId="46" priority="172">
      <formula>ISBLANK($A$49)=FALSE</formula>
    </cfRule>
  </conditionalFormatting>
  <conditionalFormatting sqref="A50:R50">
    <cfRule type="expression" dxfId="45" priority="171">
      <formula>ISBLANK($A$50)=FALSE</formula>
    </cfRule>
  </conditionalFormatting>
  <conditionalFormatting sqref="A51:R51">
    <cfRule type="expression" dxfId="44" priority="170">
      <formula>ISBLANK($A$51)=FALSE</formula>
    </cfRule>
  </conditionalFormatting>
  <conditionalFormatting sqref="A52:R52">
    <cfRule type="expression" dxfId="43" priority="131">
      <formula>ISBLANK($A$52)=FALSE</formula>
    </cfRule>
  </conditionalFormatting>
  <conditionalFormatting sqref="A53:R53">
    <cfRule type="expression" dxfId="42" priority="129">
      <formula>ISBLANK($A$53)=FALSE</formula>
    </cfRule>
  </conditionalFormatting>
  <conditionalFormatting sqref="A54:R54">
    <cfRule type="expression" dxfId="41" priority="127">
      <formula>ISBLANK($A$54)=FALSE</formula>
    </cfRule>
  </conditionalFormatting>
  <conditionalFormatting sqref="A55:R55">
    <cfRule type="expression" dxfId="40" priority="125">
      <formula>ISBLANK($A$55)=FALSE</formula>
    </cfRule>
  </conditionalFormatting>
  <conditionalFormatting sqref="A56:R56">
    <cfRule type="expression" dxfId="39" priority="123">
      <formula>ISBLANK($A$56)=FALSE</formula>
    </cfRule>
  </conditionalFormatting>
  <conditionalFormatting sqref="A57:R57">
    <cfRule type="expression" dxfId="38" priority="121">
      <formula>ISBLANK($A$57)=FALSE</formula>
    </cfRule>
  </conditionalFormatting>
  <conditionalFormatting sqref="A73:R73">
    <cfRule type="expression" dxfId="37" priority="82">
      <formula>ISBLANK($A$73)=FALSE</formula>
    </cfRule>
  </conditionalFormatting>
  <conditionalFormatting sqref="A74:R74">
    <cfRule type="expression" dxfId="36" priority="81">
      <formula>ISBLANK($A$74)=FALSE</formula>
    </cfRule>
  </conditionalFormatting>
  <conditionalFormatting sqref="A75:R75">
    <cfRule type="expression" dxfId="35" priority="80">
      <formula>ISBLANK($A$75)=FALSE</formula>
    </cfRule>
  </conditionalFormatting>
  <conditionalFormatting sqref="A76:R76">
    <cfRule type="expression" dxfId="34" priority="79">
      <formula>ISBLANK($A$76)=FALSE</formula>
    </cfRule>
  </conditionalFormatting>
  <conditionalFormatting sqref="A77:R77">
    <cfRule type="expression" dxfId="33" priority="78">
      <formula>ISBLANK($A$77)=FALSE</formula>
    </cfRule>
  </conditionalFormatting>
  <conditionalFormatting sqref="A78:R78">
    <cfRule type="expression" dxfId="32" priority="77">
      <formula>ISBLANK($A$78)=FALSE</formula>
    </cfRule>
  </conditionalFormatting>
  <conditionalFormatting sqref="A79:R79">
    <cfRule type="expression" dxfId="31" priority="76">
      <formula>ISBLANK($A$79)=FALSE</formula>
    </cfRule>
  </conditionalFormatting>
  <conditionalFormatting sqref="A80:R80">
    <cfRule type="expression" dxfId="30" priority="75">
      <formula>ISBLANK($A$80)=FALSE</formula>
    </cfRule>
  </conditionalFormatting>
  <conditionalFormatting sqref="A81:R81">
    <cfRule type="expression" dxfId="29" priority="74">
      <formula>ISBLANK($A$81)=FALSE</formula>
    </cfRule>
  </conditionalFormatting>
  <conditionalFormatting sqref="A82:R82">
    <cfRule type="expression" dxfId="28" priority="73">
      <formula>ISBLANK($A$82)=FALSE</formula>
    </cfRule>
  </conditionalFormatting>
  <conditionalFormatting sqref="A83:R83">
    <cfRule type="expression" dxfId="27" priority="72">
      <formula>ISBLANK($A$83)=FALSE</formula>
    </cfRule>
  </conditionalFormatting>
  <conditionalFormatting sqref="A84:R84">
    <cfRule type="expression" dxfId="26" priority="71">
      <formula>ISBLANK($A$84)=FALSE</formula>
    </cfRule>
  </conditionalFormatting>
  <conditionalFormatting sqref="A85:R85">
    <cfRule type="expression" dxfId="25" priority="70">
      <formula>ISBLANK($A$85)=FALSE</formula>
    </cfRule>
  </conditionalFormatting>
  <conditionalFormatting sqref="A86:R86">
    <cfRule type="expression" dxfId="24" priority="69">
      <formula>ISBLANK($A$86)=FALSE</formula>
    </cfRule>
  </conditionalFormatting>
  <conditionalFormatting sqref="A87:R87">
    <cfRule type="expression" dxfId="23" priority="68">
      <formula>ISBLANK($A$87)=FALSE</formula>
    </cfRule>
  </conditionalFormatting>
  <conditionalFormatting sqref="A88:R88">
    <cfRule type="expression" dxfId="22" priority="67">
      <formula>ISBLANK($A$88)=FALSE</formula>
    </cfRule>
  </conditionalFormatting>
  <conditionalFormatting sqref="A89:R89">
    <cfRule type="expression" dxfId="21" priority="66">
      <formula>ISBLANK($A$89)=FALSE</formula>
    </cfRule>
  </conditionalFormatting>
  <conditionalFormatting sqref="A90:R90">
    <cfRule type="expression" dxfId="20" priority="65">
      <formula>ISBLANK($A$90)=FALSE</formula>
    </cfRule>
  </conditionalFormatting>
  <conditionalFormatting sqref="A91:R91">
    <cfRule type="expression" dxfId="19" priority="64">
      <formula>ISBLANK($A$91)=FALSE</formula>
    </cfRule>
  </conditionalFormatting>
  <conditionalFormatting sqref="A72:R72">
    <cfRule type="expression" dxfId="18" priority="55">
      <formula>ISBLANK($A$72)=FALSE</formula>
    </cfRule>
  </conditionalFormatting>
  <conditionalFormatting sqref="A11:R11">
    <cfRule type="expression" dxfId="17" priority="222">
      <formula>ISNUMBER($P$11)=TRUE</formula>
    </cfRule>
  </conditionalFormatting>
  <conditionalFormatting sqref="A13:R13">
    <cfRule type="expression" dxfId="16" priority="224">
      <formula>ISNUMBER($P$13)=TRUE</formula>
    </cfRule>
  </conditionalFormatting>
  <conditionalFormatting sqref="A15:R15">
    <cfRule type="expression" dxfId="15" priority="226">
      <formula>ISNUMBER($P$15)=TRUE</formula>
    </cfRule>
  </conditionalFormatting>
  <conditionalFormatting sqref="A17:R17">
    <cfRule type="expression" dxfId="14" priority="228">
      <formula>ISNUMBER($P$17)=TRUE</formula>
    </cfRule>
  </conditionalFormatting>
  <conditionalFormatting sqref="A19:R19">
    <cfRule type="expression" dxfId="13" priority="230">
      <formula>ISNUMBER($P$19)=TRUE</formula>
    </cfRule>
  </conditionalFormatting>
  <conditionalFormatting sqref="A21:R21">
    <cfRule type="expression" dxfId="12" priority="232">
      <formula>ISNUMBER($P$21)=TRUE</formula>
    </cfRule>
  </conditionalFormatting>
  <conditionalFormatting sqref="A9:R9">
    <cfRule type="expression" dxfId="11" priority="54">
      <formula>ISNUMBER($P$9)=TRUE</formula>
    </cfRule>
  </conditionalFormatting>
  <conditionalFormatting sqref="P9:R29">
    <cfRule type="beginsWith" dxfId="10" priority="52" operator="beginsWith" text="Quantidade">
      <formula>LEFT(P9,10)="Quantidade"</formula>
    </cfRule>
  </conditionalFormatting>
  <conditionalFormatting sqref="A23:R23">
    <cfRule type="expression" dxfId="9" priority="27">
      <formula>ISNUMBER($P$23)=TRUE</formula>
    </cfRule>
  </conditionalFormatting>
  <conditionalFormatting sqref="A25:R25">
    <cfRule type="expression" dxfId="8" priority="33">
      <formula>ISNUMBER($P$25)=TRUE</formula>
    </cfRule>
  </conditionalFormatting>
  <conditionalFormatting sqref="A27:R27">
    <cfRule type="expression" dxfId="7" priority="32">
      <formula>ISNUMBER($P$27)=TRUE</formula>
    </cfRule>
  </conditionalFormatting>
  <conditionalFormatting sqref="A29:R29">
    <cfRule type="expression" dxfId="6" priority="31">
      <formula>ISNUMBER($P$29)=TRUE</formula>
    </cfRule>
  </conditionalFormatting>
  <conditionalFormatting sqref="A31:R31">
    <cfRule type="expression" dxfId="5" priority="30">
      <formula>ISNUMBER($P$31)=TRUE</formula>
    </cfRule>
  </conditionalFormatting>
  <conditionalFormatting sqref="P33:R33">
    <cfRule type="beginsWith" dxfId="4" priority="29" operator="beginsWith" text="Quant.">
      <formula>LEFT(P33,6)="Quant."</formula>
    </cfRule>
  </conditionalFormatting>
  <conditionalFormatting sqref="S33">
    <cfRule type="beginsWith" dxfId="3" priority="28" operator="beginsWith" text="Pares">
      <formula>LEFT(S33,5)="Pares"</formula>
    </cfRule>
  </conditionalFormatting>
  <conditionalFormatting sqref="A7:R7">
    <cfRule type="expression" dxfId="2" priority="4">
      <formula>ISNUMBER($P$7)=TRUE</formula>
    </cfRule>
  </conditionalFormatting>
  <conditionalFormatting sqref="A70:R70">
    <cfRule type="expression" dxfId="1" priority="2">
      <formula>ISBLANK($A$70)=FALSE</formula>
    </cfRule>
  </conditionalFormatting>
  <conditionalFormatting sqref="A71:R71">
    <cfRule type="expression" dxfId="0" priority="1">
      <formula>ISBLANK($A$71)=FALSE</formula>
    </cfRule>
  </conditionalFormatting>
  <dataValidations count="26">
    <dataValidation type="custom" allowBlank="1" showInputMessage="1" showErrorMessage="1" errorTitle="Atenção" error="Valor Mínimo de 10  pares" sqref="E4">
      <formula1>E4&gt;=VLOOKUP(F4,limitação,2,FALSE)</formula1>
    </dataValidation>
    <dataValidation type="custom" allowBlank="1" showInputMessage="1" showErrorMessage="1" errorTitle="Aviso:" error="Mínimo 10 Pares!" sqref="I11:I23">
      <formula1>IF(K11="Pares",I11&gt;=10,I11&gt;0)</formula1>
    </dataValidation>
    <dataValidation type="list" allowBlank="1" showInputMessage="1" showErrorMessage="1" sqref="D7:F29">
      <formula1>OFFSET(CORES_COR,MATCH(A7,CORES_PRODUTO,0)-1,0,COUNTIF(CORES_PRODUTO,A7),1)</formula1>
    </dataValidation>
    <dataValidation type="list" allowBlank="1" showInputMessage="1" showErrorMessage="1" sqref="G7:H29">
      <formula1>OFFSET(TU_TAMANHO,MATCH(A7,TU_PRODUTO,0)-1,0,COUNTIF(TU_PRODUTO,A7),1)</formula1>
    </dataValidation>
    <dataValidation type="list" allowBlank="1" showInputMessage="1" showErrorMessage="1" sqref="D37:D57 D69:D91">
      <formula1>OFFSET(CORES_COR,MATCH(C37,CORES_PRODUTO,0)-1,0,COUNTIF(CORES_PRODUTO,C37),1)</formula1>
    </dataValidation>
    <dataValidation type="list" allowBlank="1" showInputMessage="1" showErrorMessage="1" sqref="B103">
      <formula1>LISTA_IMAG_3</formula1>
    </dataValidation>
    <dataValidation type="whole" operator="greaterThanOrEqual" allowBlank="1" showErrorMessage="1" errorTitle="Atenção!" error="Quantidade mínima: 6" promptTitle="Quantidade mínima:" prompt="6" sqref="I102:I130">
      <formula1>6</formula1>
    </dataValidation>
    <dataValidation type="whole" operator="greaterThanOrEqual" allowBlank="1" showErrorMessage="1" errorTitle="Atenção" error="Quantidade mínima: 6" sqref="N102:N130 S102:T130">
      <formula1>6</formula1>
    </dataValidation>
    <dataValidation type="list" allowBlank="1" showInputMessage="1" showErrorMessage="1" sqref="A7:C29">
      <formula1>PRODUTO_1</formula1>
    </dataValidation>
    <dataValidation type="list" allowBlank="1" showInputMessage="1" showErrorMessage="1" sqref="E102:F130 J102:K130 O102:P130">
      <formula1>OFFSET(CORES_COR,MATCH("Estampas",CORES_PRODUTO,0)-1,0,COUNTIF(CORES_PRODUTO,"Estampas"),1)</formula1>
    </dataValidation>
    <dataValidation type="list" allowBlank="1" showInputMessage="1" showErrorMessage="1" sqref="G102:H130 L102:M130 Q102:R130">
      <formula1>OFFSET(TU_TAMANHO,MATCH("Estampas",TU_PRODUTO,0)-1,0,COUNTIF(TU_PRODUTO,"Estampas"),1)</formula1>
    </dataValidation>
    <dataValidation type="list" allowBlank="1" showInputMessage="1" showErrorMessage="1" sqref="A38:B57">
      <formula1>PRODUTO_2</formula1>
    </dataValidation>
    <dataValidation type="whole" operator="greaterThanOrEqual" allowBlank="1" showInputMessage="1" showErrorMessage="1" errorTitle="Atenção" error="Mínimo de 10 pares!" sqref="M37:R57">
      <formula1>10</formula1>
    </dataValidation>
    <dataValidation type="whole" operator="greaterThanOrEqual" allowBlank="1" showInputMessage="1" showErrorMessage="1" errorTitle="Atenção" error="Mínimo de 4 Pares!" sqref="E37:L57">
      <formula1>4</formula1>
    </dataValidation>
    <dataValidation type="list" allowBlank="1" showInputMessage="1" showErrorMessage="1" sqref="A70:B91">
      <formula1>PRODUTO_3</formula1>
    </dataValidation>
    <dataValidation type="list" allowBlank="1" showInputMessage="1" showErrorMessage="1" prompt="Não precisa repetir os produtos, basta apenas mudar as cores !" sqref="A69:B69">
      <formula1>PRODUTO_3</formula1>
    </dataValidation>
    <dataValidation type="list" allowBlank="1" showInputMessage="1" showErrorMessage="1" prompt="Não precisar repetir os produtos, basta apenas  mudar as cores !" sqref="A37:B37">
      <formula1>PRODUTO_2</formula1>
    </dataValidation>
    <dataValidation type="custom" allowBlank="1" showInputMessage="1" showErrorMessage="1" errorTitle="ERRO" error="As tiras estão disponíveis nos tamanhos 23/24 a 43/44." sqref="G69">
      <formula1 xml:space="preserve"> C69 =16</formula1>
    </dataValidation>
    <dataValidation type="custom" allowBlank="1" showInputMessage="1" showErrorMessage="1" errorTitle="ERRO" error="As tiras estão disponíveis nos tamanhos 23/24 a 43/44." sqref="G70:G91">
      <formula1 xml:space="preserve"> C70 = 16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H69:H91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I69:I91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J69:J91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K69:K91">
      <formula1 xml:space="preserve"> OR(C69=6,C69=7,C69=14,C69=16)</formula1>
    </dataValidation>
    <dataValidation type="custom" allowBlank="1" showErrorMessage="1" errorTitle="ERRO" error="As tiras Asa Delta estão disponíveis nas numerações 33/34 a 43/44 e as tiras Tradicional Lisa estão disponíveis nas numerações 37/38 a 43/44." sqref="L69:L91">
      <formula1 xml:space="preserve"> OR(C69=6,C69=7,C69=14,C69=16)</formula1>
    </dataValidation>
    <dataValidation type="custom" allowBlank="1" showErrorMessage="1" errorTitle="ERRO" error="As tiras tradicional Lisa estão disponíveis nas numerações 37/38 a 43/44." sqref="M69:M91">
      <formula1 xml:space="preserve"> OR(C69=6,C69=7,C69=14,C69=16,C69=17)</formula1>
    </dataValidation>
    <dataValidation type="custom" allowBlank="1" showErrorMessage="1" errorTitle="ERRO" error="As tiras tradicionais Lisa estão disponíveis nas numerações 37/38 a 43/44." sqref="N69:N91">
      <formula1 xml:space="preserve"> OR(C90=6,C90=7,C90=14,C90=16,C90=17)</formula1>
    </dataValidation>
  </dataValidations>
  <pageMargins left="0.511811024" right="0.511811024" top="0.78740157499999996" bottom="0.78740157499999996" header="0.31496062000000002" footer="0.31496062000000002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J1038"/>
  <sheetViews>
    <sheetView topLeftCell="F1" zoomScale="80" zoomScaleNormal="80" workbookViewId="0">
      <selection activeCell="R2" sqref="R2"/>
    </sheetView>
  </sheetViews>
  <sheetFormatPr defaultColWidth="9.140625" defaultRowHeight="15"/>
  <cols>
    <col min="1" max="1" width="40.7109375" style="85" bestFit="1" customWidth="1"/>
    <col min="2" max="2" width="13" style="85" bestFit="1" customWidth="1"/>
    <col min="3" max="3" width="10.5703125" style="85" customWidth="1"/>
    <col min="4" max="4" width="28.5703125" style="85" customWidth="1"/>
    <col min="5" max="5" width="25.28515625" style="105" customWidth="1"/>
    <col min="6" max="6" width="4.42578125" style="85" customWidth="1"/>
    <col min="7" max="7" width="9.140625" style="85" customWidth="1"/>
    <col min="8" max="8" width="28.5703125" style="85" customWidth="1"/>
    <col min="9" max="9" width="12.42578125" style="105" bestFit="1" customWidth="1"/>
    <col min="10" max="10" width="14.140625" style="85" customWidth="1"/>
    <col min="11" max="11" width="9.42578125" style="85" customWidth="1"/>
    <col min="12" max="12" width="28.5703125" style="85" customWidth="1"/>
    <col min="13" max="13" width="9.140625" style="85" customWidth="1"/>
    <col min="14" max="14" width="25.5703125" style="85" customWidth="1"/>
    <col min="15" max="15" width="9.140625" style="85" customWidth="1"/>
    <col min="16" max="16" width="27.42578125" style="85" bestFit="1" customWidth="1"/>
    <col min="17" max="17" width="12.42578125" style="85" customWidth="1"/>
    <col min="18" max="18" width="28.7109375" style="85" bestFit="1" customWidth="1"/>
    <col min="19" max="32" width="11.42578125" style="85" bestFit="1" customWidth="1"/>
    <col min="33" max="33" width="10.7109375" style="85" bestFit="1" customWidth="1"/>
    <col min="34" max="37" width="9.7109375" style="85" bestFit="1" customWidth="1"/>
    <col min="38" max="38" width="10.28515625" style="85" bestFit="1" customWidth="1"/>
    <col min="39" max="39" width="11.42578125" style="85" bestFit="1" customWidth="1"/>
    <col min="40" max="40" width="10.7109375" style="85" bestFit="1" customWidth="1"/>
    <col min="41" max="41" width="11.42578125" style="85" bestFit="1" customWidth="1"/>
    <col min="42" max="42" width="10.28515625" style="85" customWidth="1"/>
    <col min="43" max="46" width="10.28515625" style="85" bestFit="1" customWidth="1"/>
    <col min="47" max="47" width="10.28515625" style="85" customWidth="1"/>
    <col min="48" max="48" width="12.42578125" style="85" bestFit="1" customWidth="1"/>
    <col min="49" max="51" width="10.28515625" style="85" bestFit="1" customWidth="1"/>
    <col min="52" max="52" width="11.42578125" style="85" bestFit="1" customWidth="1"/>
    <col min="53" max="54" width="11.5703125" style="85" bestFit="1" customWidth="1"/>
    <col min="55" max="58" width="11.42578125" style="85" bestFit="1" customWidth="1"/>
    <col min="59" max="62" width="13" style="85" bestFit="1" customWidth="1"/>
    <col min="63" max="16384" width="9.140625" style="85"/>
  </cols>
  <sheetData>
    <row r="1" spans="1:62" ht="15.75" thickBot="1">
      <c r="A1" s="85" t="s">
        <v>48</v>
      </c>
      <c r="D1" s="239" t="s">
        <v>295</v>
      </c>
      <c r="E1" s="240"/>
      <c r="F1" s="241"/>
      <c r="H1" s="236" t="s">
        <v>301</v>
      </c>
      <c r="I1" s="237"/>
      <c r="J1" s="238"/>
      <c r="L1" s="86" t="s">
        <v>298</v>
      </c>
      <c r="N1" s="87" t="s">
        <v>299</v>
      </c>
      <c r="P1" s="87" t="s">
        <v>300</v>
      </c>
      <c r="R1" s="239" t="s">
        <v>584</v>
      </c>
      <c r="S1" s="240"/>
      <c r="T1" s="240"/>
      <c r="U1" s="240"/>
      <c r="V1" s="241"/>
    </row>
    <row r="2" spans="1:62">
      <c r="A2" s="88" t="s">
        <v>219</v>
      </c>
      <c r="B2" s="88" t="s">
        <v>220</v>
      </c>
      <c r="C2" s="89"/>
      <c r="D2" s="90">
        <v>1</v>
      </c>
      <c r="E2" s="91" t="s">
        <v>8</v>
      </c>
      <c r="F2" s="92"/>
      <c r="H2" s="90" t="s">
        <v>586</v>
      </c>
      <c r="I2" s="91" t="s">
        <v>331</v>
      </c>
      <c r="J2" s="93" t="s">
        <v>9</v>
      </c>
      <c r="L2" s="94" t="s">
        <v>586</v>
      </c>
      <c r="N2" s="94" t="s">
        <v>607</v>
      </c>
      <c r="P2" s="94" t="s">
        <v>668</v>
      </c>
      <c r="R2" s="95" t="b">
        <v>0</v>
      </c>
      <c r="S2" s="96" t="s">
        <v>56</v>
      </c>
      <c r="T2" s="96" t="s">
        <v>57</v>
      </c>
      <c r="U2" s="96" t="s">
        <v>58</v>
      </c>
      <c r="V2" s="96" t="s">
        <v>28</v>
      </c>
      <c r="W2" s="96" t="s">
        <v>29</v>
      </c>
      <c r="X2" s="96" t="s">
        <v>30</v>
      </c>
      <c r="Y2" s="96" t="s">
        <v>31</v>
      </c>
      <c r="Z2" s="96" t="s">
        <v>32</v>
      </c>
      <c r="AA2" s="96" t="s">
        <v>33</v>
      </c>
      <c r="AB2" s="96" t="s">
        <v>34</v>
      </c>
      <c r="AC2" s="96" t="s">
        <v>35</v>
      </c>
      <c r="AD2" s="96" t="s">
        <v>36</v>
      </c>
      <c r="AE2" s="96" t="s">
        <v>37</v>
      </c>
      <c r="AF2" s="96" t="s">
        <v>38</v>
      </c>
      <c r="AG2" s="96" t="s">
        <v>13</v>
      </c>
      <c r="AH2" s="96" t="s">
        <v>14</v>
      </c>
      <c r="AI2" s="96" t="s">
        <v>15</v>
      </c>
      <c r="AJ2" s="96" t="s">
        <v>18</v>
      </c>
      <c r="AK2" s="96" t="s">
        <v>17</v>
      </c>
      <c r="AL2" s="96" t="s">
        <v>50</v>
      </c>
      <c r="AM2" s="96" t="s">
        <v>51</v>
      </c>
      <c r="AN2" s="96" t="s">
        <v>201</v>
      </c>
      <c r="AO2" s="96" t="s">
        <v>202</v>
      </c>
      <c r="AP2" s="91" t="s">
        <v>205</v>
      </c>
      <c r="AQ2" s="91" t="s">
        <v>206</v>
      </c>
      <c r="AR2" s="91" t="s">
        <v>207</v>
      </c>
      <c r="AS2" s="91" t="s">
        <v>208</v>
      </c>
      <c r="AT2" s="91" t="s">
        <v>216</v>
      </c>
      <c r="AU2" s="91" t="s">
        <v>217</v>
      </c>
      <c r="AV2" s="96" t="s">
        <v>544</v>
      </c>
      <c r="AW2" s="96" t="s">
        <v>545</v>
      </c>
      <c r="AX2" s="96" t="s">
        <v>366</v>
      </c>
      <c r="AY2" s="96" t="s">
        <v>367</v>
      </c>
      <c r="AZ2" s="91" t="s">
        <v>309</v>
      </c>
      <c r="BA2" s="91" t="s">
        <v>311</v>
      </c>
      <c r="BB2" s="91" t="s">
        <v>307</v>
      </c>
      <c r="BC2" s="91" t="s">
        <v>308</v>
      </c>
      <c r="BD2" s="96">
        <v>12</v>
      </c>
      <c r="BE2" s="96">
        <v>14</v>
      </c>
      <c r="BF2" s="96">
        <v>16</v>
      </c>
      <c r="BG2" s="96" t="s">
        <v>565</v>
      </c>
      <c r="BH2" s="96" t="s">
        <v>569</v>
      </c>
      <c r="BI2" s="96" t="s">
        <v>663</v>
      </c>
      <c r="BJ2" s="93" t="s">
        <v>331</v>
      </c>
    </row>
    <row r="3" spans="1:62">
      <c r="A3" s="97" t="s">
        <v>586</v>
      </c>
      <c r="B3" s="98">
        <v>80</v>
      </c>
      <c r="C3" s="99"/>
      <c r="D3" s="100">
        <v>1</v>
      </c>
      <c r="E3" s="101" t="s">
        <v>597</v>
      </c>
      <c r="F3" s="102"/>
      <c r="G3" s="103"/>
      <c r="H3" s="100" t="s">
        <v>526</v>
      </c>
      <c r="I3" s="101" t="s">
        <v>331</v>
      </c>
      <c r="J3" s="102" t="s">
        <v>9</v>
      </c>
      <c r="L3" s="104" t="s">
        <v>526</v>
      </c>
      <c r="N3" s="104" t="s">
        <v>608</v>
      </c>
      <c r="P3" s="104" t="s">
        <v>669</v>
      </c>
      <c r="Q3" s="105"/>
      <c r="R3" s="100" t="s">
        <v>607</v>
      </c>
      <c r="S3" s="106">
        <f t="shared" ref="S3:Z3" si="0">IF($R$2=FALSE,$B$33,$B$33+0.3)</f>
        <v>2.8</v>
      </c>
      <c r="T3" s="106">
        <f t="shared" si="0"/>
        <v>2.8</v>
      </c>
      <c r="U3" s="106">
        <f t="shared" si="0"/>
        <v>2.8</v>
      </c>
      <c r="V3" s="106">
        <f t="shared" si="0"/>
        <v>2.8</v>
      </c>
      <c r="W3" s="106">
        <f t="shared" si="0"/>
        <v>2.8</v>
      </c>
      <c r="X3" s="106">
        <f t="shared" si="0"/>
        <v>2.8</v>
      </c>
      <c r="Y3" s="106">
        <f t="shared" si="0"/>
        <v>2.8</v>
      </c>
      <c r="Z3" s="106">
        <f t="shared" si="0"/>
        <v>2.8</v>
      </c>
      <c r="AA3" s="106">
        <f>IF($R$2=FALSE,$B$34,$B$34+0.3)</f>
        <v>3.2</v>
      </c>
      <c r="AB3" s="106">
        <f>IF($R$2=FALSE,$B$34,$B$34+0.3)</f>
        <v>3.2</v>
      </c>
      <c r="AC3" s="106">
        <f>IF($R$2=FALSE,$B$34,$B$34+0.3)</f>
        <v>3.2</v>
      </c>
      <c r="AD3" s="106">
        <f>IF($R$2=FALSE,$B$34,$B$34+0.3)</f>
        <v>3.2</v>
      </c>
      <c r="AE3" s="106">
        <f>IF($R$2=FALSE,$B$35,$B$35+0.3)</f>
        <v>4.2</v>
      </c>
      <c r="AF3" s="106">
        <f>IF($R$2=FALSE,$B$35,$B$35+0.3)</f>
        <v>4.2</v>
      </c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J3" s="102"/>
    </row>
    <row r="4" spans="1:62">
      <c r="A4" s="97" t="s">
        <v>526</v>
      </c>
      <c r="B4" s="98">
        <v>100</v>
      </c>
      <c r="C4" s="99"/>
      <c r="D4" s="100">
        <v>1</v>
      </c>
      <c r="E4" s="101" t="s">
        <v>0</v>
      </c>
      <c r="F4" s="108"/>
      <c r="G4" s="103"/>
      <c r="H4" s="100" t="s">
        <v>213</v>
      </c>
      <c r="I4" s="101" t="s">
        <v>331</v>
      </c>
      <c r="J4" s="102" t="s">
        <v>9</v>
      </c>
      <c r="L4" s="104" t="s">
        <v>213</v>
      </c>
      <c r="N4" s="104" t="s">
        <v>639</v>
      </c>
      <c r="P4" s="104" t="s">
        <v>238</v>
      </c>
      <c r="Q4" s="105"/>
      <c r="R4" s="100" t="s">
        <v>608</v>
      </c>
      <c r="S4" s="106">
        <f t="shared" ref="S4:Z4" si="1">IF($R$2=FALSE,$B$15,$B$15+0.3)</f>
        <v>3.5</v>
      </c>
      <c r="T4" s="106">
        <f t="shared" si="1"/>
        <v>3.5</v>
      </c>
      <c r="U4" s="106">
        <f t="shared" si="1"/>
        <v>3.5</v>
      </c>
      <c r="V4" s="106">
        <f t="shared" si="1"/>
        <v>3.5</v>
      </c>
      <c r="W4" s="106">
        <f t="shared" si="1"/>
        <v>3.5</v>
      </c>
      <c r="X4" s="106">
        <f t="shared" si="1"/>
        <v>3.5</v>
      </c>
      <c r="Y4" s="106">
        <f t="shared" si="1"/>
        <v>3.5</v>
      </c>
      <c r="Z4" s="106">
        <f t="shared" si="1"/>
        <v>3.5</v>
      </c>
      <c r="AA4" s="106">
        <f>IF($R$2=FALSE,$B$16,$B$16+0.3)</f>
        <v>4.5</v>
      </c>
      <c r="AB4" s="106">
        <f>IF($R$2=FALSE,$B$16,$B$16+0.3)</f>
        <v>4.5</v>
      </c>
      <c r="AC4" s="106">
        <f>IF($R$2=FALSE,$B$16,$B$16+0.3)</f>
        <v>4.5</v>
      </c>
      <c r="AD4" s="106">
        <f>IF($R$2=FALSE,$B$16,$B$16+0.3)</f>
        <v>4.5</v>
      </c>
      <c r="AE4" s="106">
        <f>IF($R$2=FALSE,$B$17,$B$17+0.3)</f>
        <v>5.5</v>
      </c>
      <c r="AF4" s="106">
        <f>IF($R$2=FALSE,$B$17,$B$17+0.3)</f>
        <v>5.5</v>
      </c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J4" s="102"/>
    </row>
    <row r="5" spans="1:62">
      <c r="A5" s="109" t="s">
        <v>213</v>
      </c>
      <c r="B5" s="110">
        <v>65</v>
      </c>
      <c r="C5" s="99"/>
      <c r="D5" s="100">
        <v>1</v>
      </c>
      <c r="E5" s="101" t="s">
        <v>68</v>
      </c>
      <c r="F5" s="108"/>
      <c r="G5" s="103"/>
      <c r="H5" s="100" t="s">
        <v>214</v>
      </c>
      <c r="I5" s="101" t="s">
        <v>331</v>
      </c>
      <c r="J5" s="102" t="s">
        <v>9</v>
      </c>
      <c r="L5" s="104" t="s">
        <v>214</v>
      </c>
      <c r="N5" s="104" t="s">
        <v>640</v>
      </c>
      <c r="P5" s="104" t="s">
        <v>647</v>
      </c>
      <c r="Q5" s="105"/>
      <c r="R5" s="100" t="s">
        <v>640</v>
      </c>
      <c r="S5" s="106">
        <f t="shared" ref="S5:Z5" si="2">IF($R$2=FALSE,$B$36,$B$36+0.3)</f>
        <v>2.2000000000000002</v>
      </c>
      <c r="T5" s="106">
        <f t="shared" si="2"/>
        <v>2.2000000000000002</v>
      </c>
      <c r="U5" s="106">
        <f t="shared" si="2"/>
        <v>2.2000000000000002</v>
      </c>
      <c r="V5" s="106">
        <f t="shared" si="2"/>
        <v>2.2000000000000002</v>
      </c>
      <c r="W5" s="106">
        <f t="shared" si="2"/>
        <v>2.2000000000000002</v>
      </c>
      <c r="X5" s="106">
        <f t="shared" si="2"/>
        <v>2.2000000000000002</v>
      </c>
      <c r="Y5" s="106">
        <f t="shared" si="2"/>
        <v>2.2000000000000002</v>
      </c>
      <c r="Z5" s="106">
        <f t="shared" si="2"/>
        <v>2.2000000000000002</v>
      </c>
      <c r="AA5" s="106">
        <f>IF($R$2=FALSE,$B$37,$B$37+0.3)</f>
        <v>2.7</v>
      </c>
      <c r="AB5" s="106">
        <f>IF($R$2=FALSE,$B$37,$B$37+0.3)</f>
        <v>2.7</v>
      </c>
      <c r="AC5" s="106">
        <f>IF($R$2=FALSE,$B$37,$B$37+0.3)</f>
        <v>2.7</v>
      </c>
      <c r="AD5" s="106">
        <f>IF($R$2=FALSE,$B$37,$B$37+0.3)</f>
        <v>2.7</v>
      </c>
      <c r="AE5" s="106">
        <f>IF($R$2=FALSE,$B$38,$B$38+0.3)</f>
        <v>3.5</v>
      </c>
      <c r="AF5" s="106">
        <f>IF($R$2=FALSE,$B$38,$B$38+0.3)</f>
        <v>3.5</v>
      </c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J5" s="102"/>
    </row>
    <row r="6" spans="1:62">
      <c r="A6" s="109" t="s">
        <v>214</v>
      </c>
      <c r="B6" s="110">
        <v>85</v>
      </c>
      <c r="C6" s="99"/>
      <c r="D6" s="100">
        <v>1</v>
      </c>
      <c r="E6" s="101" t="s">
        <v>598</v>
      </c>
      <c r="F6" s="102"/>
      <c r="G6" s="103"/>
      <c r="H6" s="100" t="s">
        <v>215</v>
      </c>
      <c r="I6" s="101" t="s">
        <v>331</v>
      </c>
      <c r="J6" s="102" t="s">
        <v>9</v>
      </c>
      <c r="L6" s="104" t="s">
        <v>215</v>
      </c>
      <c r="N6" s="104" t="s">
        <v>609</v>
      </c>
      <c r="P6" s="104" t="s">
        <v>239</v>
      </c>
      <c r="Q6" s="105"/>
      <c r="R6" s="100" t="s">
        <v>639</v>
      </c>
      <c r="S6" s="106">
        <f t="shared" ref="S6:Z6" si="3">IF($R$2=FALSE,$B$18,$B$18+0.3)</f>
        <v>2.8</v>
      </c>
      <c r="T6" s="106">
        <f t="shared" si="3"/>
        <v>2.8</v>
      </c>
      <c r="U6" s="106">
        <f t="shared" si="3"/>
        <v>2.8</v>
      </c>
      <c r="V6" s="106">
        <f t="shared" si="3"/>
        <v>2.8</v>
      </c>
      <c r="W6" s="106">
        <f t="shared" si="3"/>
        <v>2.8</v>
      </c>
      <c r="X6" s="106">
        <f t="shared" si="3"/>
        <v>2.8</v>
      </c>
      <c r="Y6" s="106">
        <f t="shared" si="3"/>
        <v>2.8</v>
      </c>
      <c r="Z6" s="106">
        <f t="shared" si="3"/>
        <v>2.8</v>
      </c>
      <c r="AA6" s="106">
        <f>IF($R$2=FALSE,$B$19,$B$19+0.3)</f>
        <v>3.5</v>
      </c>
      <c r="AB6" s="106">
        <f>IF($R$2=FALSE,$B$19,$B$19+0.3)</f>
        <v>3.5</v>
      </c>
      <c r="AC6" s="106">
        <f>IF($R$2=FALSE,$B$19,$B$19+0.3)</f>
        <v>3.5</v>
      </c>
      <c r="AD6" s="106">
        <f>IF($R$2=FALSE,$B$19,$B$19+0.3)</f>
        <v>3.5</v>
      </c>
      <c r="AE6" s="106">
        <f>IF($R$2=FALSE,$B$20,$B$20+0.3)</f>
        <v>4.5</v>
      </c>
      <c r="AF6" s="106">
        <f>IF($R$2=FALSE,$B$20,$B$20+0.3)</f>
        <v>4.5</v>
      </c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J6" s="102"/>
    </row>
    <row r="7" spans="1:62" ht="15.75" thickBot="1">
      <c r="A7" s="109" t="s">
        <v>215</v>
      </c>
      <c r="B7" s="110">
        <v>55</v>
      </c>
      <c r="C7" s="99"/>
      <c r="D7" s="100">
        <v>1</v>
      </c>
      <c r="E7" s="101" t="s">
        <v>3</v>
      </c>
      <c r="F7" s="108"/>
      <c r="G7" s="103"/>
      <c r="H7" s="100" t="s">
        <v>661</v>
      </c>
      <c r="I7" s="101" t="s">
        <v>331</v>
      </c>
      <c r="J7" s="102" t="s">
        <v>9</v>
      </c>
      <c r="L7" s="104" t="s">
        <v>661</v>
      </c>
      <c r="N7" s="104" t="s">
        <v>610</v>
      </c>
      <c r="P7" s="111" t="s">
        <v>648</v>
      </c>
      <c r="Q7" s="105"/>
      <c r="R7" s="100" t="s">
        <v>609</v>
      </c>
      <c r="S7" s="106">
        <f t="shared" ref="S7:Z7" si="4">IF($R$2=FALSE,$B$27,$B$27+0.3)</f>
        <v>3.6</v>
      </c>
      <c r="T7" s="106">
        <f t="shared" si="4"/>
        <v>3.6</v>
      </c>
      <c r="U7" s="106">
        <f t="shared" si="4"/>
        <v>3.6</v>
      </c>
      <c r="V7" s="106">
        <f t="shared" si="4"/>
        <v>3.6</v>
      </c>
      <c r="W7" s="106">
        <f t="shared" si="4"/>
        <v>3.6</v>
      </c>
      <c r="X7" s="106">
        <f t="shared" si="4"/>
        <v>3.6</v>
      </c>
      <c r="Y7" s="106">
        <f t="shared" si="4"/>
        <v>3.6</v>
      </c>
      <c r="Z7" s="106">
        <f t="shared" si="4"/>
        <v>3.6</v>
      </c>
      <c r="AA7" s="106">
        <f>IF($R$2=FALSE,$B$28,$B$28+0.3)</f>
        <v>4</v>
      </c>
      <c r="AB7" s="106">
        <f>IF($R$2=FALSE,$B$28,$B$28+0.3)</f>
        <v>4</v>
      </c>
      <c r="AC7" s="106">
        <f>IF($R$2=FALSE,$B$28,$B$28+0.3)</f>
        <v>4</v>
      </c>
      <c r="AD7" s="106">
        <f>IF($R$2=FALSE,$B$28,$B$28+0.3)</f>
        <v>4</v>
      </c>
      <c r="AE7" s="106">
        <f>IF($R$2=FALSE,$B$29,$B$29+0.3)</f>
        <v>5</v>
      </c>
      <c r="AF7" s="106">
        <f>IF($R$2=FALSE,$B$29,$B$29+0.3)</f>
        <v>5</v>
      </c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J7" s="102"/>
    </row>
    <row r="8" spans="1:62">
      <c r="A8" s="97" t="s">
        <v>661</v>
      </c>
      <c r="B8" s="98">
        <v>75</v>
      </c>
      <c r="C8" s="99"/>
      <c r="D8" s="100">
        <v>1</v>
      </c>
      <c r="E8" s="101" t="s">
        <v>596</v>
      </c>
      <c r="F8" s="102"/>
      <c r="G8" s="103"/>
      <c r="H8" s="100" t="s">
        <v>303</v>
      </c>
      <c r="I8" s="101" t="s">
        <v>331</v>
      </c>
      <c r="J8" s="102" t="s">
        <v>16</v>
      </c>
      <c r="L8" s="104" t="s">
        <v>303</v>
      </c>
      <c r="N8" s="104" t="s">
        <v>611</v>
      </c>
      <c r="Q8" s="105"/>
      <c r="R8" s="100" t="s">
        <v>610</v>
      </c>
      <c r="S8" s="106">
        <f t="shared" ref="S8:Z8" si="5">IF($R$2=FALSE,$B$12,$B$12+0.3)</f>
        <v>4.3</v>
      </c>
      <c r="T8" s="106">
        <f t="shared" si="5"/>
        <v>4.3</v>
      </c>
      <c r="U8" s="106">
        <f t="shared" si="5"/>
        <v>4.3</v>
      </c>
      <c r="V8" s="106">
        <f t="shared" si="5"/>
        <v>4.3</v>
      </c>
      <c r="W8" s="106">
        <f t="shared" si="5"/>
        <v>4.3</v>
      </c>
      <c r="X8" s="106">
        <f t="shared" si="5"/>
        <v>4.3</v>
      </c>
      <c r="Y8" s="106">
        <f t="shared" si="5"/>
        <v>4.3</v>
      </c>
      <c r="Z8" s="106">
        <f t="shared" si="5"/>
        <v>4.3</v>
      </c>
      <c r="AA8" s="106">
        <f>IF($R$2=FALSE,$B$13,$B$13+0.3)</f>
        <v>5.3</v>
      </c>
      <c r="AB8" s="106">
        <f>IF($R$2=FALSE,$B$13,$B$13+0.3)</f>
        <v>5.3</v>
      </c>
      <c r="AC8" s="106">
        <f>IF($R$2=FALSE,$B$13,$B$13+0.3)</f>
        <v>5.3</v>
      </c>
      <c r="AD8" s="106">
        <f>IF($R$2=FALSE,$B$13,$B$13+0.3)</f>
        <v>5.3</v>
      </c>
      <c r="AE8" s="106">
        <f>IF($R$2=FALSE,$B$14,$B$14+0.3)</f>
        <v>6.3</v>
      </c>
      <c r="AF8" s="106">
        <f>IF($R$2=FALSE,$B$14,$B$14+0.3)</f>
        <v>6.3</v>
      </c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J8" s="102"/>
    </row>
    <row r="9" spans="1:62">
      <c r="A9" s="109" t="s">
        <v>303</v>
      </c>
      <c r="B9" s="112">
        <v>39</v>
      </c>
      <c r="C9" s="99"/>
      <c r="D9" s="100">
        <v>1</v>
      </c>
      <c r="E9" s="101" t="s">
        <v>4</v>
      </c>
      <c r="F9" s="108"/>
      <c r="G9" s="103"/>
      <c r="H9" s="100" t="s">
        <v>576</v>
      </c>
      <c r="I9" s="101" t="s">
        <v>331</v>
      </c>
      <c r="J9" s="102" t="s">
        <v>575</v>
      </c>
      <c r="L9" s="104" t="s">
        <v>576</v>
      </c>
      <c r="N9" s="104" t="s">
        <v>612</v>
      </c>
      <c r="Q9" s="105"/>
      <c r="R9" s="100" t="s">
        <v>611</v>
      </c>
      <c r="S9" s="106">
        <f t="shared" ref="S9:Z9" si="6">IF($R$2=FALSE,$B$30,$B$30+0.3)</f>
        <v>7</v>
      </c>
      <c r="T9" s="106">
        <f t="shared" si="6"/>
        <v>7</v>
      </c>
      <c r="U9" s="106">
        <f t="shared" si="6"/>
        <v>7</v>
      </c>
      <c r="V9" s="106">
        <f t="shared" si="6"/>
        <v>7</v>
      </c>
      <c r="W9" s="106">
        <f t="shared" si="6"/>
        <v>7</v>
      </c>
      <c r="X9" s="106">
        <f t="shared" si="6"/>
        <v>7</v>
      </c>
      <c r="Y9" s="106">
        <f t="shared" si="6"/>
        <v>7</v>
      </c>
      <c r="Z9" s="106">
        <f t="shared" si="6"/>
        <v>7</v>
      </c>
      <c r="AA9" s="106">
        <f>IF($R$2=FALSE,$B$31,$B$31+0.3)</f>
        <v>8</v>
      </c>
      <c r="AB9" s="106">
        <f>IF($R$2=FALSE,$B$31,$B$31+0.3)</f>
        <v>8</v>
      </c>
      <c r="AC9" s="106">
        <f>IF($R$2=FALSE,$B$31,$B$31+0.3)</f>
        <v>8</v>
      </c>
      <c r="AD9" s="106">
        <f>IF($R$2=FALSE,$B$31,$B$31+0.3)</f>
        <v>8</v>
      </c>
      <c r="AE9" s="106">
        <f>IF($R$2=FALSE,$B$32,$B$32+0.3)</f>
        <v>9</v>
      </c>
      <c r="AF9" s="106">
        <f>IF($R$2=FALSE,$B$32,$B$32+0.3)</f>
        <v>9</v>
      </c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J9" s="102"/>
    </row>
    <row r="10" spans="1:62">
      <c r="A10" s="109" t="s">
        <v>576</v>
      </c>
      <c r="B10" s="110">
        <v>10</v>
      </c>
      <c r="C10" s="99"/>
      <c r="D10" s="100">
        <v>1</v>
      </c>
      <c r="E10" s="101" t="s">
        <v>73</v>
      </c>
      <c r="F10" s="108"/>
      <c r="G10" s="103"/>
      <c r="H10" s="100" t="s">
        <v>577</v>
      </c>
      <c r="I10" s="101" t="s">
        <v>331</v>
      </c>
      <c r="J10" s="102" t="s">
        <v>316</v>
      </c>
      <c r="L10" s="104" t="s">
        <v>577</v>
      </c>
      <c r="N10" s="104" t="s">
        <v>613</v>
      </c>
      <c r="Q10" s="105"/>
      <c r="R10" s="100" t="s">
        <v>612</v>
      </c>
      <c r="S10" s="106">
        <f t="shared" ref="S10:Z10" si="7">IF($R$2=FALSE,$B$39,$B$39+0.3)</f>
        <v>6</v>
      </c>
      <c r="T10" s="106">
        <f t="shared" si="7"/>
        <v>6</v>
      </c>
      <c r="U10" s="106">
        <f t="shared" si="7"/>
        <v>6</v>
      </c>
      <c r="V10" s="106">
        <f t="shared" si="7"/>
        <v>6</v>
      </c>
      <c r="W10" s="106">
        <f t="shared" si="7"/>
        <v>6</v>
      </c>
      <c r="X10" s="106">
        <f t="shared" si="7"/>
        <v>6</v>
      </c>
      <c r="Y10" s="106">
        <f t="shared" si="7"/>
        <v>6</v>
      </c>
      <c r="Z10" s="106">
        <f t="shared" si="7"/>
        <v>6</v>
      </c>
      <c r="AA10" s="106">
        <f>IF($R$2=FALSE,$B$40,$B$40+0.3)</f>
        <v>7</v>
      </c>
      <c r="AB10" s="106">
        <f>IF($R$2=FALSE,$B$40,$B$40+0.3)</f>
        <v>7</v>
      </c>
      <c r="AC10" s="106">
        <f>IF($R$2=FALSE,$B$40,$B$40+0.3)</f>
        <v>7</v>
      </c>
      <c r="AD10" s="106">
        <f>IF($R$2=FALSE,$B$40,$B$40+0.3)</f>
        <v>7</v>
      </c>
      <c r="AE10" s="106">
        <f>IF($R$2=FALSE,$B$41,$B$41+0.3)</f>
        <v>8</v>
      </c>
      <c r="AF10" s="106">
        <f>IF($R$2=FALSE,$B$41,$B$41+0.3)</f>
        <v>8</v>
      </c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J10" s="102"/>
    </row>
    <row r="11" spans="1:62">
      <c r="A11" s="97" t="s">
        <v>577</v>
      </c>
      <c r="B11" s="98">
        <v>10</v>
      </c>
      <c r="C11" s="99"/>
      <c r="D11" s="100">
        <v>1</v>
      </c>
      <c r="E11" s="101" t="s">
        <v>20</v>
      </c>
      <c r="F11" s="108"/>
      <c r="G11" s="103"/>
      <c r="H11" s="100" t="s">
        <v>306</v>
      </c>
      <c r="I11" s="101" t="s">
        <v>307</v>
      </c>
      <c r="J11" s="102" t="s">
        <v>16</v>
      </c>
      <c r="L11" s="104" t="s">
        <v>306</v>
      </c>
      <c r="N11" s="104" t="s">
        <v>614</v>
      </c>
      <c r="Q11" s="105"/>
      <c r="R11" s="100" t="s">
        <v>613</v>
      </c>
      <c r="S11" s="113">
        <f t="shared" ref="S11:Z11" si="8">IF($R$2=FALSE,$B21,$B$21+0.3)</f>
        <v>7</v>
      </c>
      <c r="T11" s="113">
        <f t="shared" si="8"/>
        <v>7</v>
      </c>
      <c r="U11" s="113">
        <f t="shared" si="8"/>
        <v>7</v>
      </c>
      <c r="V11" s="113">
        <f t="shared" si="8"/>
        <v>7</v>
      </c>
      <c r="W11" s="113">
        <f t="shared" si="8"/>
        <v>7</v>
      </c>
      <c r="X11" s="113">
        <f t="shared" si="8"/>
        <v>7</v>
      </c>
      <c r="Y11" s="113">
        <f t="shared" si="8"/>
        <v>7</v>
      </c>
      <c r="Z11" s="113">
        <f t="shared" si="8"/>
        <v>7</v>
      </c>
      <c r="AA11" s="113">
        <f>IF($R$2=FALSE,$B22,$B$22+0.3)</f>
        <v>8</v>
      </c>
      <c r="AB11" s="113">
        <f>IF($R$2=FALSE,$B22,$B$22+0.3)</f>
        <v>8</v>
      </c>
      <c r="AC11" s="113">
        <f>IF($R$2=FALSE,$B22,$B$22+0.3)</f>
        <v>8</v>
      </c>
      <c r="AD11" s="113">
        <f>IF($R$2=FALSE,$B22,$B$22+0.3)</f>
        <v>8</v>
      </c>
      <c r="AE11" s="113">
        <f>IF($R$2=FALSE,$B23,$B$23+0.3)</f>
        <v>9</v>
      </c>
      <c r="AF11" s="113">
        <f>IF($R$2=FALSE,$B23,$B$23+0.3)</f>
        <v>9</v>
      </c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J11" s="102"/>
    </row>
    <row r="12" spans="1:62" ht="15.75" thickBot="1">
      <c r="A12" s="109" t="s">
        <v>615</v>
      </c>
      <c r="B12" s="110">
        <v>4.3</v>
      </c>
      <c r="C12" s="99"/>
      <c r="D12" s="100">
        <v>1</v>
      </c>
      <c r="E12" s="101" t="s">
        <v>76</v>
      </c>
      <c r="F12" s="108"/>
      <c r="G12" s="103"/>
      <c r="H12" s="100" t="s">
        <v>304</v>
      </c>
      <c r="I12" s="101" t="s">
        <v>307</v>
      </c>
      <c r="J12" s="102" t="s">
        <v>16</v>
      </c>
      <c r="L12" s="104" t="s">
        <v>304</v>
      </c>
      <c r="N12" s="111" t="s">
        <v>218</v>
      </c>
      <c r="Q12" s="105"/>
      <c r="R12" s="100" t="s">
        <v>614</v>
      </c>
      <c r="S12" s="106">
        <f t="shared" ref="S12:Z12" si="9">IF($R$2=FALSE,$B$42,$B$42+0.3)</f>
        <v>15</v>
      </c>
      <c r="T12" s="106">
        <f t="shared" si="9"/>
        <v>15</v>
      </c>
      <c r="U12" s="106">
        <f t="shared" si="9"/>
        <v>15</v>
      </c>
      <c r="V12" s="106">
        <f t="shared" si="9"/>
        <v>15</v>
      </c>
      <c r="W12" s="106">
        <f t="shared" si="9"/>
        <v>15</v>
      </c>
      <c r="X12" s="106">
        <f t="shared" si="9"/>
        <v>15</v>
      </c>
      <c r="Y12" s="106">
        <f t="shared" si="9"/>
        <v>15</v>
      </c>
      <c r="Z12" s="106">
        <f t="shared" si="9"/>
        <v>15</v>
      </c>
      <c r="AA12" s="106">
        <f>IF($R$2=FALSE,$B$43,$B$43+0.3)</f>
        <v>16</v>
      </c>
      <c r="AB12" s="106">
        <f>IF($R$2=FALSE,$B$43,$B$43+0.3)</f>
        <v>16</v>
      </c>
      <c r="AC12" s="106">
        <f>IF($R$2=FALSE,$B$43,$B$43+0.3)</f>
        <v>16</v>
      </c>
      <c r="AD12" s="106">
        <f>IF($R$2=FALSE,$B$43,$B$43+0.3)</f>
        <v>16</v>
      </c>
      <c r="AE12" s="106">
        <f>IF($R$2=FALSE,$B$44,$B$44+0.3)</f>
        <v>17</v>
      </c>
      <c r="AF12" s="106">
        <f>IF($R$2=FALSE,$B$44,$B$44+0.3)</f>
        <v>17</v>
      </c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J12" s="102"/>
    </row>
    <row r="13" spans="1:62">
      <c r="A13" s="109" t="s">
        <v>616</v>
      </c>
      <c r="B13" s="110">
        <v>5.3</v>
      </c>
      <c r="C13" s="99"/>
      <c r="D13" s="100">
        <v>1</v>
      </c>
      <c r="E13" s="101" t="s">
        <v>27</v>
      </c>
      <c r="F13" s="108"/>
      <c r="G13" s="103"/>
      <c r="H13" s="100" t="s">
        <v>305</v>
      </c>
      <c r="I13" s="101" t="s">
        <v>311</v>
      </c>
      <c r="J13" s="102" t="s">
        <v>16</v>
      </c>
      <c r="L13" s="104" t="s">
        <v>305</v>
      </c>
      <c r="Q13" s="105"/>
      <c r="R13" s="100" t="s">
        <v>218</v>
      </c>
      <c r="S13" s="106">
        <f t="shared" ref="S13:Z13" si="10">IF($R$2=FALSE,$B$24,$B$24+0.3)</f>
        <v>6</v>
      </c>
      <c r="T13" s="106">
        <f t="shared" si="10"/>
        <v>6</v>
      </c>
      <c r="U13" s="106">
        <f t="shared" si="10"/>
        <v>6</v>
      </c>
      <c r="V13" s="106">
        <f t="shared" si="10"/>
        <v>6</v>
      </c>
      <c r="W13" s="106">
        <f t="shared" si="10"/>
        <v>6</v>
      </c>
      <c r="X13" s="106">
        <f t="shared" si="10"/>
        <v>6</v>
      </c>
      <c r="Y13" s="106">
        <f t="shared" si="10"/>
        <v>6</v>
      </c>
      <c r="Z13" s="106">
        <f t="shared" si="10"/>
        <v>6</v>
      </c>
      <c r="AA13" s="106">
        <f>IF($R$2=FALSE,$B$25,$B$25+0.3)</f>
        <v>7</v>
      </c>
      <c r="AB13" s="106">
        <f>IF($R$2=FALSE,$B$25,$B$25+0.3)</f>
        <v>7</v>
      </c>
      <c r="AC13" s="106">
        <f>IF($R$2=FALSE,$B$25,$B$25+0.3)</f>
        <v>7</v>
      </c>
      <c r="AD13" s="106">
        <f>IF($R$2=FALSE,$B$25,$B$25+0.3)</f>
        <v>7</v>
      </c>
      <c r="AE13" s="106">
        <f>IF($R$2=FALSE,$B$26,$B$26+0.3)</f>
        <v>8</v>
      </c>
      <c r="AF13" s="106">
        <f>IF($R$2=FALSE,$B$26,$B$26+0.3)</f>
        <v>8</v>
      </c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J13" s="102"/>
    </row>
    <row r="14" spans="1:62">
      <c r="A14" s="109" t="s">
        <v>617</v>
      </c>
      <c r="B14" s="110">
        <v>6.3</v>
      </c>
      <c r="C14" s="99"/>
      <c r="D14" s="100">
        <v>1</v>
      </c>
      <c r="E14" s="101" t="s">
        <v>80</v>
      </c>
      <c r="F14" s="108"/>
      <c r="H14" s="100" t="s">
        <v>49</v>
      </c>
      <c r="I14" s="101" t="s">
        <v>331</v>
      </c>
      <c r="J14" s="102" t="s">
        <v>16</v>
      </c>
      <c r="L14" s="104" t="s">
        <v>49</v>
      </c>
      <c r="Q14" s="105"/>
      <c r="R14" s="100" t="s">
        <v>12</v>
      </c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6">
        <f>B51</f>
        <v>1</v>
      </c>
      <c r="AH14" s="106">
        <f>B50</f>
        <v>1.2</v>
      </c>
      <c r="AI14" s="106">
        <f>B49</f>
        <v>1.2</v>
      </c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J14" s="102"/>
    </row>
    <row r="15" spans="1:62">
      <c r="A15" s="109" t="s">
        <v>618</v>
      </c>
      <c r="B15" s="110">
        <v>3.5</v>
      </c>
      <c r="C15" s="99"/>
      <c r="D15" s="100">
        <v>1</v>
      </c>
      <c r="E15" s="101" t="s">
        <v>81</v>
      </c>
      <c r="F15" s="108"/>
      <c r="H15" s="100" t="s">
        <v>12</v>
      </c>
      <c r="I15" s="101" t="s">
        <v>14</v>
      </c>
      <c r="J15" s="102"/>
      <c r="L15" s="104" t="s">
        <v>379</v>
      </c>
      <c r="Q15" s="105"/>
      <c r="R15" s="100" t="s">
        <v>379</v>
      </c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J15" s="114">
        <f t="shared" ref="BJ15:BJ31" si="11">$B$53</f>
        <v>10</v>
      </c>
    </row>
    <row r="16" spans="1:62">
      <c r="A16" s="109" t="s">
        <v>619</v>
      </c>
      <c r="B16" s="110">
        <v>4.5</v>
      </c>
      <c r="C16" s="99"/>
      <c r="D16" s="100">
        <v>1</v>
      </c>
      <c r="E16" s="101" t="s">
        <v>90</v>
      </c>
      <c r="F16" s="108"/>
      <c r="H16" s="100" t="s">
        <v>247</v>
      </c>
      <c r="I16" s="101" t="s">
        <v>13</v>
      </c>
      <c r="J16" s="102"/>
      <c r="L16" s="104" t="s">
        <v>386</v>
      </c>
      <c r="Q16" s="105"/>
      <c r="R16" s="100" t="s">
        <v>386</v>
      </c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J16" s="114">
        <f t="shared" si="11"/>
        <v>10</v>
      </c>
    </row>
    <row r="17" spans="1:62">
      <c r="A17" s="109" t="s">
        <v>620</v>
      </c>
      <c r="B17" s="110">
        <v>5.5</v>
      </c>
      <c r="C17" s="99"/>
      <c r="D17" s="100">
        <v>2</v>
      </c>
      <c r="E17" s="101" t="s">
        <v>8</v>
      </c>
      <c r="F17" s="102"/>
      <c r="H17" s="100" t="s">
        <v>247</v>
      </c>
      <c r="I17" s="101" t="s">
        <v>15</v>
      </c>
      <c r="J17" s="102"/>
      <c r="L17" s="104" t="s">
        <v>387</v>
      </c>
      <c r="Q17" s="105"/>
      <c r="R17" s="100" t="s">
        <v>387</v>
      </c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J17" s="114">
        <f t="shared" si="11"/>
        <v>10</v>
      </c>
    </row>
    <row r="18" spans="1:62">
      <c r="A18" s="97" t="s">
        <v>641</v>
      </c>
      <c r="B18" s="98">
        <v>2.8</v>
      </c>
      <c r="C18" s="99"/>
      <c r="D18" s="100">
        <v>2</v>
      </c>
      <c r="E18" s="101" t="s">
        <v>597</v>
      </c>
      <c r="F18" s="102"/>
      <c r="H18" s="100" t="s">
        <v>379</v>
      </c>
      <c r="I18" s="101" t="s">
        <v>331</v>
      </c>
      <c r="J18" s="102" t="s">
        <v>315</v>
      </c>
      <c r="L18" s="104" t="s">
        <v>400</v>
      </c>
      <c r="Q18" s="105"/>
      <c r="R18" s="100" t="s">
        <v>400</v>
      </c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J18" s="114">
        <f t="shared" si="11"/>
        <v>10</v>
      </c>
    </row>
    <row r="19" spans="1:62">
      <c r="A19" s="97" t="s">
        <v>642</v>
      </c>
      <c r="B19" s="98">
        <v>3.5</v>
      </c>
      <c r="C19" s="99"/>
      <c r="D19" s="100">
        <v>2</v>
      </c>
      <c r="E19" s="101" t="s">
        <v>0</v>
      </c>
      <c r="F19" s="102"/>
      <c r="H19" s="100" t="s">
        <v>386</v>
      </c>
      <c r="I19" s="101" t="s">
        <v>331</v>
      </c>
      <c r="J19" s="102" t="s">
        <v>313</v>
      </c>
      <c r="L19" s="104" t="s">
        <v>416</v>
      </c>
      <c r="Q19" s="105"/>
      <c r="R19" s="100" t="s">
        <v>416</v>
      </c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J19" s="114">
        <f t="shared" si="11"/>
        <v>10</v>
      </c>
    </row>
    <row r="20" spans="1:62">
      <c r="A20" s="97" t="s">
        <v>643</v>
      </c>
      <c r="B20" s="98">
        <v>4.5</v>
      </c>
      <c r="C20" s="99"/>
      <c r="D20" s="100">
        <v>2</v>
      </c>
      <c r="E20" s="101" t="s">
        <v>68</v>
      </c>
      <c r="F20" s="108"/>
      <c r="H20" s="100" t="s">
        <v>387</v>
      </c>
      <c r="I20" s="101" t="s">
        <v>331</v>
      </c>
      <c r="J20" s="102" t="s">
        <v>314</v>
      </c>
      <c r="L20" s="104" t="s">
        <v>417</v>
      </c>
      <c r="Q20" s="105"/>
      <c r="R20" s="100" t="s">
        <v>417</v>
      </c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J20" s="114">
        <f t="shared" si="11"/>
        <v>10</v>
      </c>
    </row>
    <row r="21" spans="1:62">
      <c r="A21" s="97" t="s">
        <v>621</v>
      </c>
      <c r="B21" s="115">
        <v>7</v>
      </c>
      <c r="C21" s="99"/>
      <c r="D21" s="100">
        <v>2</v>
      </c>
      <c r="E21" s="101" t="s">
        <v>598</v>
      </c>
      <c r="F21" s="108"/>
      <c r="H21" s="100" t="s">
        <v>400</v>
      </c>
      <c r="I21" s="101" t="s">
        <v>331</v>
      </c>
      <c r="J21" s="102" t="s">
        <v>504</v>
      </c>
      <c r="L21" s="104" t="s">
        <v>428</v>
      </c>
      <c r="Q21" s="105"/>
      <c r="R21" s="100" t="s">
        <v>428</v>
      </c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J21" s="114">
        <f t="shared" si="11"/>
        <v>10</v>
      </c>
    </row>
    <row r="22" spans="1:62">
      <c r="A22" s="97" t="s">
        <v>622</v>
      </c>
      <c r="B22" s="115">
        <v>8</v>
      </c>
      <c r="C22" s="99"/>
      <c r="D22" s="100">
        <v>2</v>
      </c>
      <c r="E22" s="101" t="s">
        <v>3</v>
      </c>
      <c r="F22" s="108"/>
      <c r="H22" s="100" t="s">
        <v>416</v>
      </c>
      <c r="I22" s="101" t="s">
        <v>331</v>
      </c>
      <c r="J22" s="102" t="s">
        <v>314</v>
      </c>
      <c r="L22" s="104" t="s">
        <v>430</v>
      </c>
      <c r="Q22" s="105"/>
      <c r="R22" s="100" t="s">
        <v>430</v>
      </c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J22" s="114">
        <f t="shared" si="11"/>
        <v>10</v>
      </c>
    </row>
    <row r="23" spans="1:62">
      <c r="A23" s="97" t="s">
        <v>623</v>
      </c>
      <c r="B23" s="115">
        <v>9</v>
      </c>
      <c r="C23" s="99"/>
      <c r="D23" s="100">
        <v>2</v>
      </c>
      <c r="E23" s="101" t="s">
        <v>596</v>
      </c>
      <c r="F23" s="108"/>
      <c r="H23" s="100" t="s">
        <v>417</v>
      </c>
      <c r="I23" s="101" t="s">
        <v>331</v>
      </c>
      <c r="J23" s="102" t="s">
        <v>314</v>
      </c>
      <c r="L23" s="104" t="s">
        <v>441</v>
      </c>
      <c r="Q23" s="105"/>
      <c r="R23" s="100" t="s">
        <v>441</v>
      </c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J23" s="114">
        <f t="shared" si="11"/>
        <v>10</v>
      </c>
    </row>
    <row r="24" spans="1:62">
      <c r="A24" s="109" t="s">
        <v>221</v>
      </c>
      <c r="B24" s="110">
        <v>6</v>
      </c>
      <c r="C24" s="99"/>
      <c r="D24" s="100">
        <v>2</v>
      </c>
      <c r="E24" s="101" t="s">
        <v>4</v>
      </c>
      <c r="F24" s="108"/>
      <c r="H24" s="100" t="s">
        <v>428</v>
      </c>
      <c r="I24" s="101" t="s">
        <v>331</v>
      </c>
      <c r="J24" s="102" t="s">
        <v>505</v>
      </c>
      <c r="L24" s="104" t="s">
        <v>452</v>
      </c>
      <c r="Q24" s="105"/>
      <c r="R24" s="100" t="s">
        <v>452</v>
      </c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J24" s="114">
        <f t="shared" si="11"/>
        <v>10</v>
      </c>
    </row>
    <row r="25" spans="1:62">
      <c r="A25" s="109" t="s">
        <v>222</v>
      </c>
      <c r="B25" s="110">
        <v>7</v>
      </c>
      <c r="C25" s="99"/>
      <c r="D25" s="100">
        <v>2</v>
      </c>
      <c r="E25" s="101" t="s">
        <v>73</v>
      </c>
      <c r="F25" s="108"/>
      <c r="H25" s="100" t="s">
        <v>430</v>
      </c>
      <c r="I25" s="101" t="s">
        <v>331</v>
      </c>
      <c r="J25" s="102" t="s">
        <v>314</v>
      </c>
      <c r="L25" s="104" t="s">
        <v>459</v>
      </c>
      <c r="Q25" s="105"/>
      <c r="R25" s="100" t="s">
        <v>459</v>
      </c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J25" s="114">
        <f t="shared" si="11"/>
        <v>10</v>
      </c>
    </row>
    <row r="26" spans="1:62">
      <c r="A26" s="109" t="s">
        <v>223</v>
      </c>
      <c r="B26" s="110">
        <v>8</v>
      </c>
      <c r="C26" s="99"/>
      <c r="D26" s="100">
        <v>2</v>
      </c>
      <c r="E26" s="101" t="s">
        <v>20</v>
      </c>
      <c r="F26" s="108"/>
      <c r="H26" s="100" t="s">
        <v>441</v>
      </c>
      <c r="I26" s="101" t="s">
        <v>331</v>
      </c>
      <c r="J26" s="102" t="s">
        <v>314</v>
      </c>
      <c r="L26" s="104" t="s">
        <v>461</v>
      </c>
      <c r="Q26" s="105"/>
      <c r="R26" s="100" t="s">
        <v>461</v>
      </c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J26" s="114">
        <f t="shared" si="11"/>
        <v>10</v>
      </c>
    </row>
    <row r="27" spans="1:62">
      <c r="A27" s="109" t="s">
        <v>624</v>
      </c>
      <c r="B27" s="110">
        <v>3.6</v>
      </c>
      <c r="C27" s="99"/>
      <c r="D27" s="100">
        <v>2</v>
      </c>
      <c r="E27" s="101" t="s">
        <v>76</v>
      </c>
      <c r="F27" s="108"/>
      <c r="H27" s="100" t="s">
        <v>452</v>
      </c>
      <c r="I27" s="101" t="s">
        <v>331</v>
      </c>
      <c r="J27" s="102" t="s">
        <v>314</v>
      </c>
      <c r="L27" s="104" t="s">
        <v>506</v>
      </c>
      <c r="Q27" s="105"/>
      <c r="R27" s="100" t="s">
        <v>506</v>
      </c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J27" s="114">
        <f t="shared" si="11"/>
        <v>10</v>
      </c>
    </row>
    <row r="28" spans="1:62">
      <c r="A28" s="109" t="s">
        <v>625</v>
      </c>
      <c r="B28" s="110">
        <v>4</v>
      </c>
      <c r="C28" s="99"/>
      <c r="D28" s="100">
        <v>2</v>
      </c>
      <c r="E28" s="101" t="s">
        <v>27</v>
      </c>
      <c r="F28" s="108"/>
      <c r="H28" s="100" t="s">
        <v>459</v>
      </c>
      <c r="I28" s="101" t="s">
        <v>331</v>
      </c>
      <c r="J28" s="102" t="s">
        <v>505</v>
      </c>
      <c r="L28" s="104" t="s">
        <v>480</v>
      </c>
      <c r="Q28" s="105"/>
      <c r="R28" s="100" t="s">
        <v>480</v>
      </c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J28" s="114">
        <f t="shared" si="11"/>
        <v>10</v>
      </c>
    </row>
    <row r="29" spans="1:62">
      <c r="A29" s="109" t="s">
        <v>626</v>
      </c>
      <c r="B29" s="110">
        <v>5</v>
      </c>
      <c r="C29" s="99"/>
      <c r="D29" s="100">
        <v>2</v>
      </c>
      <c r="E29" s="101" t="s">
        <v>80</v>
      </c>
      <c r="F29" s="108"/>
      <c r="H29" s="100" t="s">
        <v>461</v>
      </c>
      <c r="I29" s="101" t="s">
        <v>331</v>
      </c>
      <c r="J29" s="102" t="s">
        <v>314</v>
      </c>
      <c r="L29" s="104" t="s">
        <v>483</v>
      </c>
      <c r="Q29" s="105"/>
      <c r="R29" s="100" t="s">
        <v>483</v>
      </c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J29" s="114">
        <f t="shared" si="11"/>
        <v>10</v>
      </c>
    </row>
    <row r="30" spans="1:62">
      <c r="A30" s="97" t="s">
        <v>627</v>
      </c>
      <c r="B30" s="98">
        <v>7</v>
      </c>
      <c r="C30" s="99"/>
      <c r="D30" s="100">
        <v>2</v>
      </c>
      <c r="E30" s="101" t="s">
        <v>81</v>
      </c>
      <c r="F30" s="108"/>
      <c r="H30" s="100" t="s">
        <v>506</v>
      </c>
      <c r="I30" s="101" t="s">
        <v>331</v>
      </c>
      <c r="J30" s="102" t="s">
        <v>314</v>
      </c>
      <c r="L30" s="104" t="s">
        <v>494</v>
      </c>
      <c r="Q30" s="105"/>
      <c r="R30" s="100" t="s">
        <v>494</v>
      </c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J30" s="114">
        <f t="shared" si="11"/>
        <v>10</v>
      </c>
    </row>
    <row r="31" spans="1:62">
      <c r="A31" s="97" t="s">
        <v>628</v>
      </c>
      <c r="B31" s="98">
        <v>8</v>
      </c>
      <c r="C31" s="99"/>
      <c r="D31" s="100">
        <v>2</v>
      </c>
      <c r="E31" s="101" t="s">
        <v>90</v>
      </c>
      <c r="F31" s="108"/>
      <c r="H31" s="100" t="s">
        <v>480</v>
      </c>
      <c r="I31" s="101" t="s">
        <v>331</v>
      </c>
      <c r="J31" s="102" t="s">
        <v>316</v>
      </c>
      <c r="L31" s="104" t="s">
        <v>497</v>
      </c>
      <c r="Q31" s="105"/>
      <c r="R31" s="100" t="s">
        <v>497</v>
      </c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J31" s="114">
        <f t="shared" si="11"/>
        <v>10</v>
      </c>
    </row>
    <row r="32" spans="1:62">
      <c r="A32" s="97" t="s">
        <v>629</v>
      </c>
      <c r="B32" s="98">
        <v>9</v>
      </c>
      <c r="C32" s="99"/>
      <c r="D32" s="100">
        <v>3</v>
      </c>
      <c r="E32" s="116" t="s">
        <v>8</v>
      </c>
      <c r="F32" s="108"/>
      <c r="H32" s="100" t="s">
        <v>483</v>
      </c>
      <c r="I32" s="101" t="s">
        <v>331</v>
      </c>
      <c r="J32" s="102" t="s">
        <v>314</v>
      </c>
      <c r="L32" s="104" t="s">
        <v>568</v>
      </c>
      <c r="Q32" s="105"/>
      <c r="R32" s="100" t="s">
        <v>568</v>
      </c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6">
        <f>B54</f>
        <v>130</v>
      </c>
      <c r="BJ32" s="102"/>
    </row>
    <row r="33" spans="1:62">
      <c r="A33" s="109" t="s">
        <v>630</v>
      </c>
      <c r="B33" s="110">
        <v>2.8</v>
      </c>
      <c r="C33" s="99"/>
      <c r="D33" s="100">
        <v>3</v>
      </c>
      <c r="E33" s="116" t="s">
        <v>88</v>
      </c>
      <c r="F33" s="108"/>
      <c r="H33" s="100" t="s">
        <v>494</v>
      </c>
      <c r="I33" s="101" t="s">
        <v>331</v>
      </c>
      <c r="J33" s="102" t="s">
        <v>313</v>
      </c>
      <c r="L33" s="104" t="s">
        <v>354</v>
      </c>
      <c r="Q33" s="105"/>
      <c r="R33" s="100" t="s">
        <v>354</v>
      </c>
      <c r="S33" s="106">
        <f t="shared" ref="S33:AF33" si="12">$B$55</f>
        <v>80</v>
      </c>
      <c r="T33" s="106">
        <f t="shared" si="12"/>
        <v>80</v>
      </c>
      <c r="U33" s="106">
        <f t="shared" si="12"/>
        <v>80</v>
      </c>
      <c r="V33" s="106">
        <f t="shared" si="12"/>
        <v>80</v>
      </c>
      <c r="W33" s="106">
        <f t="shared" si="12"/>
        <v>80</v>
      </c>
      <c r="X33" s="106">
        <f t="shared" si="12"/>
        <v>80</v>
      </c>
      <c r="Y33" s="106">
        <f t="shared" si="12"/>
        <v>80</v>
      </c>
      <c r="Z33" s="106">
        <f t="shared" si="12"/>
        <v>80</v>
      </c>
      <c r="AA33" s="106">
        <f t="shared" si="12"/>
        <v>80</v>
      </c>
      <c r="AB33" s="106">
        <f t="shared" si="12"/>
        <v>80</v>
      </c>
      <c r="AC33" s="106">
        <f t="shared" si="12"/>
        <v>80</v>
      </c>
      <c r="AD33" s="106">
        <f t="shared" si="12"/>
        <v>80</v>
      </c>
      <c r="AE33" s="106">
        <f t="shared" si="12"/>
        <v>80</v>
      </c>
      <c r="AF33" s="106">
        <f t="shared" si="12"/>
        <v>80</v>
      </c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J33" s="114"/>
    </row>
    <row r="34" spans="1:62">
      <c r="A34" s="109" t="s">
        <v>631</v>
      </c>
      <c r="B34" s="110">
        <v>3.2</v>
      </c>
      <c r="C34" s="117"/>
      <c r="D34" s="100">
        <v>3</v>
      </c>
      <c r="E34" s="116" t="s">
        <v>66</v>
      </c>
      <c r="F34" s="108"/>
      <c r="H34" s="100" t="s">
        <v>497</v>
      </c>
      <c r="I34" s="101" t="s">
        <v>331</v>
      </c>
      <c r="J34" s="102" t="s">
        <v>314</v>
      </c>
      <c r="L34" s="104" t="s">
        <v>353</v>
      </c>
      <c r="Q34" s="105"/>
      <c r="R34" s="100" t="s">
        <v>353</v>
      </c>
      <c r="S34" s="106">
        <f t="shared" ref="S34:AF34" si="13">$B$56</f>
        <v>60</v>
      </c>
      <c r="T34" s="106">
        <f t="shared" si="13"/>
        <v>60</v>
      </c>
      <c r="U34" s="106">
        <f t="shared" si="13"/>
        <v>60</v>
      </c>
      <c r="V34" s="106">
        <f t="shared" si="13"/>
        <v>60</v>
      </c>
      <c r="W34" s="106">
        <f t="shared" si="13"/>
        <v>60</v>
      </c>
      <c r="X34" s="106">
        <f t="shared" si="13"/>
        <v>60</v>
      </c>
      <c r="Y34" s="106">
        <f t="shared" si="13"/>
        <v>60</v>
      </c>
      <c r="Z34" s="106">
        <f t="shared" si="13"/>
        <v>60</v>
      </c>
      <c r="AA34" s="106">
        <f t="shared" si="13"/>
        <v>60</v>
      </c>
      <c r="AB34" s="106">
        <f t="shared" si="13"/>
        <v>60</v>
      </c>
      <c r="AC34" s="106">
        <f t="shared" si="13"/>
        <v>60</v>
      </c>
      <c r="AD34" s="106">
        <f t="shared" si="13"/>
        <v>60</v>
      </c>
      <c r="AE34" s="106">
        <f t="shared" si="13"/>
        <v>60</v>
      </c>
      <c r="AF34" s="106">
        <f t="shared" si="13"/>
        <v>60</v>
      </c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J34" s="102"/>
    </row>
    <row r="35" spans="1:62">
      <c r="A35" s="109" t="s">
        <v>632</v>
      </c>
      <c r="B35" s="110">
        <v>4.2</v>
      </c>
      <c r="C35" s="118"/>
      <c r="D35" s="100">
        <v>3</v>
      </c>
      <c r="E35" s="116" t="s">
        <v>91</v>
      </c>
      <c r="F35" s="108"/>
      <c r="H35" s="100" t="s">
        <v>568</v>
      </c>
      <c r="I35" s="101" t="s">
        <v>569</v>
      </c>
      <c r="J35" s="102" t="s">
        <v>16</v>
      </c>
      <c r="L35" s="104" t="s">
        <v>355</v>
      </c>
      <c r="Q35" s="105"/>
      <c r="R35" s="100" t="s">
        <v>355</v>
      </c>
      <c r="S35" s="106">
        <f t="shared" ref="S35:AF35" si="14">$B$57</f>
        <v>140</v>
      </c>
      <c r="T35" s="106">
        <f t="shared" si="14"/>
        <v>140</v>
      </c>
      <c r="U35" s="106">
        <f t="shared" si="14"/>
        <v>140</v>
      </c>
      <c r="V35" s="106">
        <f t="shared" si="14"/>
        <v>140</v>
      </c>
      <c r="W35" s="106">
        <f t="shared" si="14"/>
        <v>140</v>
      </c>
      <c r="X35" s="106">
        <f t="shared" si="14"/>
        <v>140</v>
      </c>
      <c r="Y35" s="106">
        <f t="shared" si="14"/>
        <v>140</v>
      </c>
      <c r="Z35" s="106">
        <f t="shared" si="14"/>
        <v>140</v>
      </c>
      <c r="AA35" s="106">
        <f t="shared" si="14"/>
        <v>140</v>
      </c>
      <c r="AB35" s="106">
        <f t="shared" si="14"/>
        <v>140</v>
      </c>
      <c r="AC35" s="106">
        <f t="shared" si="14"/>
        <v>140</v>
      </c>
      <c r="AD35" s="106">
        <f t="shared" si="14"/>
        <v>140</v>
      </c>
      <c r="AE35" s="106">
        <f t="shared" si="14"/>
        <v>140</v>
      </c>
      <c r="AF35" s="106">
        <f t="shared" si="14"/>
        <v>140</v>
      </c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J35" s="102"/>
    </row>
    <row r="36" spans="1:62">
      <c r="A36" s="97" t="s">
        <v>644</v>
      </c>
      <c r="B36" s="98">
        <v>2.2000000000000002</v>
      </c>
      <c r="C36" s="99"/>
      <c r="D36" s="100">
        <v>3</v>
      </c>
      <c r="E36" s="116" t="s">
        <v>1</v>
      </c>
      <c r="F36" s="108"/>
      <c r="H36" s="100" t="s">
        <v>354</v>
      </c>
      <c r="I36" s="107" t="s">
        <v>56</v>
      </c>
      <c r="J36" s="102" t="s">
        <v>16</v>
      </c>
      <c r="L36" s="104" t="s">
        <v>560</v>
      </c>
      <c r="Q36" s="105"/>
      <c r="R36" s="100" t="s">
        <v>304</v>
      </c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6">
        <f>B46</f>
        <v>8</v>
      </c>
      <c r="BC36" s="107"/>
      <c r="BD36" s="107"/>
      <c r="BE36" s="107"/>
      <c r="BF36" s="107"/>
      <c r="BG36" s="107"/>
      <c r="BH36" s="107"/>
      <c r="BJ36" s="114"/>
    </row>
    <row r="37" spans="1:62">
      <c r="A37" s="97" t="s">
        <v>645</v>
      </c>
      <c r="B37" s="98">
        <v>2.7</v>
      </c>
      <c r="C37" s="99"/>
      <c r="D37" s="100">
        <v>3</v>
      </c>
      <c r="E37" s="116" t="s">
        <v>0</v>
      </c>
      <c r="F37" s="108"/>
      <c r="G37" s="103"/>
      <c r="H37" s="100" t="s">
        <v>354</v>
      </c>
      <c r="I37" s="107" t="s">
        <v>57</v>
      </c>
      <c r="J37" s="102" t="s">
        <v>16</v>
      </c>
      <c r="L37" s="104" t="s">
        <v>543</v>
      </c>
      <c r="Q37" s="105"/>
      <c r="R37" s="100" t="s">
        <v>576</v>
      </c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J37" s="114">
        <f>B10</f>
        <v>10</v>
      </c>
    </row>
    <row r="38" spans="1:62">
      <c r="A38" s="97" t="s">
        <v>646</v>
      </c>
      <c r="B38" s="98">
        <v>3.5</v>
      </c>
      <c r="D38" s="100">
        <v>3</v>
      </c>
      <c r="E38" s="116" t="s">
        <v>68</v>
      </c>
      <c r="F38" s="108"/>
      <c r="G38" s="103"/>
      <c r="H38" s="100" t="s">
        <v>354</v>
      </c>
      <c r="I38" s="107" t="s">
        <v>58</v>
      </c>
      <c r="J38" s="102" t="s">
        <v>16</v>
      </c>
      <c r="L38" s="104" t="s">
        <v>540</v>
      </c>
      <c r="Q38" s="105"/>
      <c r="R38" s="100" t="s">
        <v>577</v>
      </c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J38" s="114">
        <f>B11</f>
        <v>10</v>
      </c>
    </row>
    <row r="39" spans="1:62">
      <c r="A39" s="97" t="s">
        <v>633</v>
      </c>
      <c r="B39" s="98">
        <v>6</v>
      </c>
      <c r="D39" s="100">
        <v>3</v>
      </c>
      <c r="E39" s="116" t="s">
        <v>92</v>
      </c>
      <c r="F39" s="108"/>
      <c r="G39" s="103"/>
      <c r="H39" s="100" t="s">
        <v>354</v>
      </c>
      <c r="I39" s="101" t="s">
        <v>28</v>
      </c>
      <c r="J39" s="102" t="s">
        <v>16</v>
      </c>
      <c r="L39" s="104" t="s">
        <v>235</v>
      </c>
      <c r="Q39" s="105"/>
      <c r="R39" s="100" t="s">
        <v>39</v>
      </c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J39" s="114">
        <f>B74</f>
        <v>1.8</v>
      </c>
    </row>
    <row r="40" spans="1:62">
      <c r="A40" s="97" t="s">
        <v>634</v>
      </c>
      <c r="B40" s="98">
        <v>7</v>
      </c>
      <c r="C40" s="99"/>
      <c r="D40" s="100">
        <v>3</v>
      </c>
      <c r="E40" s="116" t="s">
        <v>93</v>
      </c>
      <c r="F40" s="108"/>
      <c r="G40" s="103"/>
      <c r="H40" s="100" t="s">
        <v>354</v>
      </c>
      <c r="I40" s="101" t="s">
        <v>29</v>
      </c>
      <c r="J40" s="102" t="s">
        <v>16</v>
      </c>
      <c r="L40" s="104" t="s">
        <v>237</v>
      </c>
      <c r="R40" s="100" t="s">
        <v>49</v>
      </c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J40" s="114">
        <f>B48</f>
        <v>170</v>
      </c>
    </row>
    <row r="41" spans="1:62">
      <c r="A41" s="97" t="s">
        <v>635</v>
      </c>
      <c r="B41" s="98">
        <v>8</v>
      </c>
      <c r="C41" s="99"/>
      <c r="D41" s="100">
        <v>3</v>
      </c>
      <c r="E41" s="116" t="s">
        <v>3</v>
      </c>
      <c r="F41" s="108"/>
      <c r="G41" s="103"/>
      <c r="H41" s="100" t="s">
        <v>354</v>
      </c>
      <c r="I41" s="101" t="s">
        <v>30</v>
      </c>
      <c r="J41" s="102" t="s">
        <v>16</v>
      </c>
      <c r="L41" s="104" t="s">
        <v>236</v>
      </c>
      <c r="R41" s="100" t="s">
        <v>321</v>
      </c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J41" s="114">
        <f>B71</f>
        <v>20</v>
      </c>
    </row>
    <row r="42" spans="1:62">
      <c r="A42" s="97" t="s">
        <v>636</v>
      </c>
      <c r="B42" s="98">
        <v>15</v>
      </c>
      <c r="C42" s="99"/>
      <c r="D42" s="100">
        <v>3</v>
      </c>
      <c r="E42" s="107" t="s">
        <v>350</v>
      </c>
      <c r="F42" s="108"/>
      <c r="G42" s="103"/>
      <c r="H42" s="100" t="s">
        <v>354</v>
      </c>
      <c r="I42" s="101" t="s">
        <v>31</v>
      </c>
      <c r="J42" s="102" t="s">
        <v>16</v>
      </c>
      <c r="L42" s="104" t="s">
        <v>361</v>
      </c>
      <c r="R42" s="100" t="s">
        <v>566</v>
      </c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J42" s="114">
        <f>B72</f>
        <v>3000</v>
      </c>
    </row>
    <row r="43" spans="1:62">
      <c r="A43" s="97" t="s">
        <v>637</v>
      </c>
      <c r="B43" s="98">
        <v>16</v>
      </c>
      <c r="C43" s="99"/>
      <c r="D43" s="100">
        <v>3</v>
      </c>
      <c r="E43" s="116" t="s">
        <v>25</v>
      </c>
      <c r="F43" s="108"/>
      <c r="G43" s="103"/>
      <c r="H43" s="100" t="s">
        <v>354</v>
      </c>
      <c r="I43" s="101" t="s">
        <v>32</v>
      </c>
      <c r="J43" s="102" t="s">
        <v>16</v>
      </c>
      <c r="L43" s="104" t="s">
        <v>321</v>
      </c>
      <c r="R43" s="100" t="s">
        <v>41</v>
      </c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J43" s="114">
        <f>B73</f>
        <v>250</v>
      </c>
    </row>
    <row r="44" spans="1:62">
      <c r="A44" s="97" t="s">
        <v>638</v>
      </c>
      <c r="B44" s="98">
        <v>17</v>
      </c>
      <c r="C44" s="99"/>
      <c r="D44" s="100">
        <v>3</v>
      </c>
      <c r="E44" s="116" t="s">
        <v>4</v>
      </c>
      <c r="F44" s="108"/>
      <c r="G44" s="103"/>
      <c r="H44" s="100" t="s">
        <v>354</v>
      </c>
      <c r="I44" s="101" t="s">
        <v>33</v>
      </c>
      <c r="J44" s="102" t="s">
        <v>16</v>
      </c>
      <c r="L44" s="104" t="s">
        <v>566</v>
      </c>
      <c r="R44" s="100" t="s">
        <v>578</v>
      </c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6">
        <f>B93</f>
        <v>40</v>
      </c>
      <c r="AO44" s="106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J44" s="102"/>
    </row>
    <row r="45" spans="1:62">
      <c r="A45" s="109" t="s">
        <v>312</v>
      </c>
      <c r="B45" s="112">
        <v>8</v>
      </c>
      <c r="C45" s="99"/>
      <c r="D45" s="100">
        <v>3</v>
      </c>
      <c r="E45" s="116" t="s">
        <v>73</v>
      </c>
      <c r="F45" s="108"/>
      <c r="G45" s="103"/>
      <c r="H45" s="100" t="s">
        <v>354</v>
      </c>
      <c r="I45" s="101" t="s">
        <v>34</v>
      </c>
      <c r="J45" s="102" t="s">
        <v>16</v>
      </c>
      <c r="L45" s="104" t="s">
        <v>41</v>
      </c>
      <c r="R45" s="100" t="s">
        <v>579</v>
      </c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6">
        <f>B94</f>
        <v>30</v>
      </c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J45" s="102"/>
    </row>
    <row r="46" spans="1:62" ht="14.25" customHeight="1">
      <c r="A46" s="109" t="s">
        <v>304</v>
      </c>
      <c r="B46" s="110">
        <v>8</v>
      </c>
      <c r="C46" s="99"/>
      <c r="D46" s="100">
        <v>3</v>
      </c>
      <c r="E46" s="101" t="s">
        <v>209</v>
      </c>
      <c r="F46" s="108"/>
      <c r="G46" s="103"/>
      <c r="H46" s="100" t="s">
        <v>354</v>
      </c>
      <c r="I46" s="101" t="s">
        <v>35</v>
      </c>
      <c r="J46" s="102" t="s">
        <v>16</v>
      </c>
      <c r="L46" s="104" t="s">
        <v>39</v>
      </c>
      <c r="R46" s="100" t="s">
        <v>325</v>
      </c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6">
        <f>B77</f>
        <v>32</v>
      </c>
      <c r="AM46" s="106">
        <f>B78</f>
        <v>140</v>
      </c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J46" s="102"/>
    </row>
    <row r="47" spans="1:62">
      <c r="A47" s="109" t="s">
        <v>305</v>
      </c>
      <c r="B47" s="112">
        <v>6</v>
      </c>
      <c r="C47" s="99"/>
      <c r="D47" s="100">
        <v>3</v>
      </c>
      <c r="E47" s="116" t="s">
        <v>20</v>
      </c>
      <c r="F47" s="108"/>
      <c r="G47" s="103"/>
      <c r="H47" s="100" t="s">
        <v>354</v>
      </c>
      <c r="I47" s="101" t="s">
        <v>36</v>
      </c>
      <c r="J47" s="102" t="s">
        <v>16</v>
      </c>
      <c r="L47" s="104" t="s">
        <v>326</v>
      </c>
      <c r="R47" s="100" t="s">
        <v>43</v>
      </c>
      <c r="S47" s="107"/>
      <c r="T47" s="107"/>
      <c r="U47" s="107"/>
      <c r="V47" s="107"/>
      <c r="W47" s="107"/>
      <c r="X47" s="107"/>
      <c r="Y47" s="107"/>
      <c r="Z47" s="107"/>
      <c r="AA47" s="107" t="s">
        <v>302</v>
      </c>
      <c r="AB47" s="107" t="s">
        <v>302</v>
      </c>
      <c r="AC47" s="107" t="s">
        <v>302</v>
      </c>
      <c r="AD47" s="107" t="s">
        <v>302</v>
      </c>
      <c r="AE47" s="107" t="s">
        <v>302</v>
      </c>
      <c r="AF47" s="107" t="s">
        <v>302</v>
      </c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J47" s="102"/>
    </row>
    <row r="48" spans="1:62">
      <c r="A48" s="109" t="s">
        <v>49</v>
      </c>
      <c r="B48" s="110">
        <v>170</v>
      </c>
      <c r="C48" s="99"/>
      <c r="D48" s="100">
        <v>3</v>
      </c>
      <c r="E48" s="116" t="s">
        <v>94</v>
      </c>
      <c r="F48" s="108"/>
      <c r="H48" s="100" t="s">
        <v>354</v>
      </c>
      <c r="I48" s="101" t="s">
        <v>37</v>
      </c>
      <c r="J48" s="102" t="s">
        <v>16</v>
      </c>
      <c r="L48" s="104" t="s">
        <v>325</v>
      </c>
      <c r="R48" s="100" t="s">
        <v>44</v>
      </c>
      <c r="S48" s="107"/>
      <c r="T48" s="107"/>
      <c r="U48" s="107"/>
      <c r="V48" s="107"/>
      <c r="W48" s="107"/>
      <c r="X48" s="107"/>
      <c r="Y48" s="107"/>
      <c r="Z48" s="107"/>
      <c r="AA48" s="107" t="s">
        <v>302</v>
      </c>
      <c r="AB48" s="107" t="s">
        <v>302</v>
      </c>
      <c r="AC48" s="107" t="s">
        <v>302</v>
      </c>
      <c r="AD48" s="107" t="s">
        <v>302</v>
      </c>
      <c r="AE48" s="107" t="s">
        <v>302</v>
      </c>
      <c r="AF48" s="107" t="s">
        <v>302</v>
      </c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J48" s="102"/>
    </row>
    <row r="49" spans="1:62">
      <c r="A49" s="109" t="s">
        <v>226</v>
      </c>
      <c r="B49" s="110">
        <v>1.2</v>
      </c>
      <c r="C49" s="99"/>
      <c r="D49" s="100">
        <v>3</v>
      </c>
      <c r="E49" s="107" t="s">
        <v>349</v>
      </c>
      <c r="F49" s="108"/>
      <c r="H49" s="100" t="s">
        <v>354</v>
      </c>
      <c r="I49" s="101" t="s">
        <v>38</v>
      </c>
      <c r="J49" s="102" t="s">
        <v>16</v>
      </c>
      <c r="L49" s="104" t="s">
        <v>368</v>
      </c>
      <c r="R49" s="100" t="s">
        <v>45</v>
      </c>
      <c r="S49" s="106">
        <f>B97</f>
        <v>12</v>
      </c>
      <c r="T49" s="106">
        <f>B98</f>
        <v>12</v>
      </c>
      <c r="U49" s="106">
        <f>B99</f>
        <v>12</v>
      </c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J49" s="102"/>
    </row>
    <row r="50" spans="1:62">
      <c r="A50" s="109" t="s">
        <v>225</v>
      </c>
      <c r="B50" s="110">
        <v>1.2</v>
      </c>
      <c r="C50" s="99"/>
      <c r="D50" s="100">
        <v>3</v>
      </c>
      <c r="E50" s="116" t="s">
        <v>76</v>
      </c>
      <c r="F50" s="108"/>
      <c r="H50" s="100" t="s">
        <v>353</v>
      </c>
      <c r="I50" s="107" t="s">
        <v>56</v>
      </c>
      <c r="J50" s="102" t="s">
        <v>16</v>
      </c>
      <c r="L50" s="104" t="s">
        <v>369</v>
      </c>
      <c r="R50" s="100" t="s">
        <v>580</v>
      </c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J50" s="114">
        <f>B100</f>
        <v>100</v>
      </c>
    </row>
    <row r="51" spans="1:62">
      <c r="A51" s="109" t="s">
        <v>224</v>
      </c>
      <c r="B51" s="110">
        <v>1</v>
      </c>
      <c r="C51" s="99"/>
      <c r="D51" s="100">
        <v>3</v>
      </c>
      <c r="E51" s="116" t="s">
        <v>22</v>
      </c>
      <c r="F51" s="108"/>
      <c r="H51" s="100" t="s">
        <v>353</v>
      </c>
      <c r="I51" s="107" t="s">
        <v>57</v>
      </c>
      <c r="J51" s="102" t="s">
        <v>16</v>
      </c>
      <c r="L51" s="104" t="s">
        <v>359</v>
      </c>
      <c r="R51" s="100" t="s">
        <v>523</v>
      </c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6">
        <f>B96</f>
        <v>25</v>
      </c>
      <c r="AR51" s="106">
        <f>B96</f>
        <v>25</v>
      </c>
      <c r="AS51" s="106">
        <f>B96</f>
        <v>25</v>
      </c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J51" s="102"/>
    </row>
    <row r="52" spans="1:62">
      <c r="A52" s="109" t="s">
        <v>249</v>
      </c>
      <c r="B52" s="112">
        <v>7</v>
      </c>
      <c r="C52" s="99"/>
      <c r="D52" s="100">
        <v>3</v>
      </c>
      <c r="E52" s="101" t="s">
        <v>599</v>
      </c>
      <c r="F52" s="108"/>
      <c r="H52" s="100" t="s">
        <v>353</v>
      </c>
      <c r="I52" s="107" t="s">
        <v>58</v>
      </c>
      <c r="J52" s="102" t="s">
        <v>16</v>
      </c>
      <c r="L52" s="104" t="s">
        <v>357</v>
      </c>
      <c r="R52" s="100" t="s">
        <v>2</v>
      </c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J52" s="114">
        <f>B87</f>
        <v>90</v>
      </c>
    </row>
    <row r="53" spans="1:62">
      <c r="A53" s="109" t="s">
        <v>89</v>
      </c>
      <c r="B53" s="110">
        <v>10</v>
      </c>
      <c r="C53" s="99"/>
      <c r="D53" s="100">
        <v>3</v>
      </c>
      <c r="E53" s="116" t="s">
        <v>211</v>
      </c>
      <c r="F53" s="108"/>
      <c r="H53" s="100" t="s">
        <v>353</v>
      </c>
      <c r="I53" s="101" t="s">
        <v>28</v>
      </c>
      <c r="J53" s="102" t="s">
        <v>16</v>
      </c>
      <c r="L53" s="104" t="s">
        <v>356</v>
      </c>
      <c r="R53" s="100" t="s">
        <v>585</v>
      </c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J53" s="114">
        <f>B88</f>
        <v>110</v>
      </c>
    </row>
    <row r="54" spans="1:62">
      <c r="A54" s="97" t="s">
        <v>568</v>
      </c>
      <c r="B54" s="98">
        <v>130</v>
      </c>
      <c r="C54" s="99"/>
      <c r="D54" s="100">
        <v>3</v>
      </c>
      <c r="E54" s="116" t="s">
        <v>80</v>
      </c>
      <c r="F54" s="108"/>
      <c r="H54" s="100" t="s">
        <v>353</v>
      </c>
      <c r="I54" s="101" t="s">
        <v>29</v>
      </c>
      <c r="J54" s="102" t="s">
        <v>16</v>
      </c>
      <c r="L54" s="104" t="s">
        <v>548</v>
      </c>
      <c r="R54" s="100" t="s">
        <v>357</v>
      </c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J54" s="114">
        <f>B85</f>
        <v>105</v>
      </c>
    </row>
    <row r="55" spans="1:62">
      <c r="A55" s="97" t="s">
        <v>354</v>
      </c>
      <c r="B55" s="98">
        <v>80</v>
      </c>
      <c r="C55" s="99"/>
      <c r="D55" s="100">
        <v>3</v>
      </c>
      <c r="E55" s="116" t="s">
        <v>81</v>
      </c>
      <c r="F55" s="102"/>
      <c r="H55" s="100" t="s">
        <v>353</v>
      </c>
      <c r="I55" s="101" t="s">
        <v>30</v>
      </c>
      <c r="J55" s="102" t="s">
        <v>16</v>
      </c>
      <c r="L55" s="119" t="s">
        <v>210</v>
      </c>
      <c r="R55" s="100" t="s">
        <v>356</v>
      </c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J55" s="114">
        <f>B82</f>
        <v>140</v>
      </c>
    </row>
    <row r="56" spans="1:62">
      <c r="A56" s="97" t="s">
        <v>353</v>
      </c>
      <c r="B56" s="98">
        <v>60</v>
      </c>
      <c r="C56" s="99"/>
      <c r="D56" s="100">
        <v>3</v>
      </c>
      <c r="E56" s="116" t="s">
        <v>90</v>
      </c>
      <c r="F56" s="102"/>
      <c r="H56" s="100" t="s">
        <v>353</v>
      </c>
      <c r="I56" s="101" t="s">
        <v>31</v>
      </c>
      <c r="J56" s="102" t="s">
        <v>16</v>
      </c>
      <c r="L56" s="104" t="s">
        <v>664</v>
      </c>
      <c r="R56" s="100" t="s">
        <v>548</v>
      </c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J56" s="114">
        <f>B83</f>
        <v>350</v>
      </c>
    </row>
    <row r="57" spans="1:62">
      <c r="A57" s="97" t="s">
        <v>355</v>
      </c>
      <c r="B57" s="98">
        <v>140</v>
      </c>
      <c r="C57" s="99"/>
      <c r="D57" s="100">
        <v>4</v>
      </c>
      <c r="E57" s="116" t="s">
        <v>8</v>
      </c>
      <c r="F57" s="102"/>
      <c r="H57" s="100" t="s">
        <v>353</v>
      </c>
      <c r="I57" s="101" t="s">
        <v>32</v>
      </c>
      <c r="J57" s="102" t="s">
        <v>16</v>
      </c>
      <c r="L57" s="104" t="s">
        <v>2</v>
      </c>
      <c r="R57" s="100" t="s">
        <v>210</v>
      </c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J57" s="114">
        <f>B84</f>
        <v>110</v>
      </c>
    </row>
    <row r="58" spans="1:62">
      <c r="A58" s="97" t="s">
        <v>561</v>
      </c>
      <c r="B58" s="98">
        <v>30</v>
      </c>
      <c r="C58" s="99"/>
      <c r="D58" s="100">
        <v>4</v>
      </c>
      <c r="E58" s="116" t="s">
        <v>88</v>
      </c>
      <c r="F58" s="102"/>
      <c r="H58" s="100" t="s">
        <v>353</v>
      </c>
      <c r="I58" s="101" t="s">
        <v>33</v>
      </c>
      <c r="J58" s="102" t="s">
        <v>16</v>
      </c>
      <c r="L58" s="104" t="s">
        <v>585</v>
      </c>
      <c r="R58" s="120" t="s">
        <v>664</v>
      </c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J58" s="114">
        <f>B86</f>
        <v>110</v>
      </c>
    </row>
    <row r="59" spans="1:62">
      <c r="A59" s="97" t="s">
        <v>562</v>
      </c>
      <c r="B59" s="98">
        <v>65</v>
      </c>
      <c r="C59" s="99"/>
      <c r="D59" s="100">
        <v>4</v>
      </c>
      <c r="E59" s="116" t="s">
        <v>66</v>
      </c>
      <c r="F59" s="108"/>
      <c r="H59" s="100" t="s">
        <v>353</v>
      </c>
      <c r="I59" s="101" t="s">
        <v>34</v>
      </c>
      <c r="J59" s="102" t="s">
        <v>16</v>
      </c>
      <c r="L59" s="104" t="s">
        <v>360</v>
      </c>
      <c r="R59" s="100" t="s">
        <v>586</v>
      </c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J59" s="114">
        <f>B3</f>
        <v>80</v>
      </c>
    </row>
    <row r="60" spans="1:62">
      <c r="A60" s="97" t="s">
        <v>546</v>
      </c>
      <c r="B60" s="98">
        <v>12</v>
      </c>
      <c r="C60" s="99"/>
      <c r="D60" s="100">
        <v>4</v>
      </c>
      <c r="E60" s="116" t="s">
        <v>91</v>
      </c>
      <c r="F60" s="108"/>
      <c r="H60" s="100" t="s">
        <v>353</v>
      </c>
      <c r="I60" s="101" t="s">
        <v>35</v>
      </c>
      <c r="J60" s="102" t="s">
        <v>16</v>
      </c>
      <c r="L60" s="104" t="s">
        <v>563</v>
      </c>
      <c r="R60" s="100" t="s">
        <v>215</v>
      </c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J60" s="114">
        <f>B7</f>
        <v>55</v>
      </c>
    </row>
    <row r="61" spans="1:62">
      <c r="A61" s="97" t="s">
        <v>547</v>
      </c>
      <c r="B61" s="98">
        <v>25</v>
      </c>
      <c r="C61" s="99"/>
      <c r="D61" s="100">
        <v>4</v>
      </c>
      <c r="E61" s="116" t="s">
        <v>1</v>
      </c>
      <c r="F61" s="108"/>
      <c r="H61" s="100" t="s">
        <v>353</v>
      </c>
      <c r="I61" s="101" t="s">
        <v>36</v>
      </c>
      <c r="J61" s="102" t="s">
        <v>16</v>
      </c>
      <c r="L61" s="104" t="s">
        <v>317</v>
      </c>
      <c r="R61" s="100" t="s">
        <v>661</v>
      </c>
      <c r="BJ61" s="114">
        <f>B8</f>
        <v>75</v>
      </c>
    </row>
    <row r="62" spans="1:62">
      <c r="A62" s="97" t="s">
        <v>541</v>
      </c>
      <c r="B62" s="98">
        <v>17</v>
      </c>
      <c r="C62" s="99"/>
      <c r="D62" s="100">
        <v>4</v>
      </c>
      <c r="E62" s="116" t="s">
        <v>0</v>
      </c>
      <c r="F62" s="108"/>
      <c r="H62" s="100" t="s">
        <v>353</v>
      </c>
      <c r="I62" s="101" t="s">
        <v>37</v>
      </c>
      <c r="J62" s="102" t="s">
        <v>16</v>
      </c>
      <c r="L62" s="104" t="s">
        <v>352</v>
      </c>
      <c r="R62" s="100" t="s">
        <v>526</v>
      </c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J62" s="114">
        <f>B4</f>
        <v>100</v>
      </c>
    </row>
    <row r="63" spans="1:62">
      <c r="A63" s="97" t="s">
        <v>542</v>
      </c>
      <c r="B63" s="98">
        <v>35</v>
      </c>
      <c r="C63" s="99"/>
      <c r="D63" s="100">
        <v>4</v>
      </c>
      <c r="E63" s="116" t="s">
        <v>68</v>
      </c>
      <c r="F63" s="108"/>
      <c r="H63" s="100" t="s">
        <v>353</v>
      </c>
      <c r="I63" s="101" t="s">
        <v>38</v>
      </c>
      <c r="J63" s="102" t="s">
        <v>16</v>
      </c>
      <c r="L63" s="104" t="s">
        <v>578</v>
      </c>
      <c r="R63" s="100" t="s">
        <v>213</v>
      </c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J63" s="114">
        <f>B5</f>
        <v>65</v>
      </c>
    </row>
    <row r="64" spans="1:62">
      <c r="A64" s="109" t="s">
        <v>255</v>
      </c>
      <c r="B64" s="110">
        <v>11</v>
      </c>
      <c r="C64" s="121"/>
      <c r="D64" s="100">
        <v>4</v>
      </c>
      <c r="E64" s="116" t="s">
        <v>92</v>
      </c>
      <c r="F64" s="108"/>
      <c r="H64" s="100" t="s">
        <v>355</v>
      </c>
      <c r="I64" s="107" t="s">
        <v>56</v>
      </c>
      <c r="J64" s="102" t="s">
        <v>16</v>
      </c>
      <c r="L64" s="104" t="s">
        <v>579</v>
      </c>
      <c r="R64" s="100" t="s">
        <v>214</v>
      </c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J64" s="114">
        <f>B6</f>
        <v>85</v>
      </c>
    </row>
    <row r="65" spans="1:62">
      <c r="A65" s="109" t="s">
        <v>256</v>
      </c>
      <c r="B65" s="110">
        <v>23</v>
      </c>
      <c r="C65" s="122"/>
      <c r="D65" s="100">
        <v>4</v>
      </c>
      <c r="E65" s="116" t="s">
        <v>93</v>
      </c>
      <c r="F65" s="108"/>
      <c r="H65" s="100" t="s">
        <v>355</v>
      </c>
      <c r="I65" s="107" t="s">
        <v>57</v>
      </c>
      <c r="J65" s="102" t="s">
        <v>16</v>
      </c>
      <c r="L65" s="104" t="s">
        <v>523</v>
      </c>
      <c r="R65" s="100" t="s">
        <v>560</v>
      </c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6">
        <f>B58</f>
        <v>30</v>
      </c>
      <c r="AW65" s="106">
        <f>B59</f>
        <v>65</v>
      </c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J65" s="102"/>
    </row>
    <row r="66" spans="1:62">
      <c r="A66" s="109" t="s">
        <v>257</v>
      </c>
      <c r="B66" s="110">
        <v>15</v>
      </c>
      <c r="C66" s="122"/>
      <c r="D66" s="100">
        <v>4</v>
      </c>
      <c r="E66" s="116" t="s">
        <v>3</v>
      </c>
      <c r="F66" s="108"/>
      <c r="H66" s="100" t="s">
        <v>355</v>
      </c>
      <c r="I66" s="107" t="s">
        <v>58</v>
      </c>
      <c r="J66" s="102" t="s">
        <v>16</v>
      </c>
      <c r="L66" s="104" t="s">
        <v>45</v>
      </c>
      <c r="R66" s="100" t="s">
        <v>543</v>
      </c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6">
        <f>B60</f>
        <v>12</v>
      </c>
      <c r="AW66" s="106">
        <f>B61</f>
        <v>25</v>
      </c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J66" s="102"/>
    </row>
    <row r="67" spans="1:62">
      <c r="A67" s="109" t="s">
        <v>258</v>
      </c>
      <c r="B67" s="110">
        <v>30</v>
      </c>
      <c r="C67" s="122"/>
      <c r="D67" s="100">
        <v>4</v>
      </c>
      <c r="E67" s="107" t="s">
        <v>350</v>
      </c>
      <c r="F67" s="108"/>
      <c r="H67" s="100" t="s">
        <v>355</v>
      </c>
      <c r="I67" s="101" t="s">
        <v>28</v>
      </c>
      <c r="J67" s="102" t="s">
        <v>16</v>
      </c>
      <c r="L67" s="104" t="s">
        <v>580</v>
      </c>
      <c r="R67" s="100" t="s">
        <v>236</v>
      </c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6">
        <f>B68</f>
        <v>9</v>
      </c>
      <c r="AU67" s="106">
        <f>B69</f>
        <v>19</v>
      </c>
      <c r="AV67" s="107"/>
      <c r="AW67" s="107"/>
      <c r="AX67" s="107"/>
      <c r="AY67" s="107"/>
      <c r="AZ67" s="106"/>
      <c r="BA67" s="106"/>
      <c r="BB67" s="106"/>
      <c r="BC67" s="106"/>
      <c r="BD67" s="107"/>
      <c r="BE67" s="107"/>
      <c r="BF67" s="107"/>
      <c r="BG67" s="107"/>
      <c r="BH67" s="107"/>
      <c r="BJ67" s="102"/>
    </row>
    <row r="68" spans="1:62" ht="15.75" thickBot="1">
      <c r="A68" s="109" t="s">
        <v>253</v>
      </c>
      <c r="B68" s="110">
        <v>9</v>
      </c>
      <c r="C68" s="122"/>
      <c r="D68" s="100">
        <v>4</v>
      </c>
      <c r="E68" s="116" t="s">
        <v>25</v>
      </c>
      <c r="F68" s="108"/>
      <c r="H68" s="100" t="s">
        <v>355</v>
      </c>
      <c r="I68" s="101" t="s">
        <v>29</v>
      </c>
      <c r="J68" s="102" t="s">
        <v>16</v>
      </c>
      <c r="L68" s="111" t="s">
        <v>319</v>
      </c>
      <c r="R68" s="100" t="s">
        <v>540</v>
      </c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6">
        <f>B62</f>
        <v>17</v>
      </c>
      <c r="AU68" s="106">
        <f>B63</f>
        <v>35</v>
      </c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J68" s="102"/>
    </row>
    <row r="69" spans="1:62">
      <c r="A69" s="109" t="s">
        <v>254</v>
      </c>
      <c r="B69" s="110">
        <v>19</v>
      </c>
      <c r="C69" s="122"/>
      <c r="D69" s="100">
        <v>4</v>
      </c>
      <c r="E69" s="116" t="s">
        <v>4</v>
      </c>
      <c r="F69" s="108"/>
      <c r="H69" s="100" t="s">
        <v>355</v>
      </c>
      <c r="I69" s="101" t="s">
        <v>30</v>
      </c>
      <c r="J69" s="102" t="s">
        <v>16</v>
      </c>
      <c r="R69" s="100" t="s">
        <v>235</v>
      </c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6">
        <f>B64</f>
        <v>11</v>
      </c>
      <c r="AU69" s="106">
        <f>B65</f>
        <v>23</v>
      </c>
      <c r="AV69" s="107"/>
      <c r="AW69" s="107"/>
      <c r="AX69" s="107"/>
      <c r="AY69" s="107"/>
      <c r="AZ69" s="106"/>
      <c r="BA69" s="106"/>
      <c r="BB69" s="106"/>
      <c r="BC69" s="106"/>
      <c r="BD69" s="107"/>
      <c r="BE69" s="107"/>
      <c r="BF69" s="107"/>
      <c r="BG69" s="107"/>
      <c r="BH69" s="107"/>
      <c r="BJ69" s="102"/>
    </row>
    <row r="70" spans="1:62">
      <c r="A70" s="97" t="s">
        <v>361</v>
      </c>
      <c r="B70" s="98">
        <v>10</v>
      </c>
      <c r="C70" s="122"/>
      <c r="D70" s="100">
        <v>4</v>
      </c>
      <c r="E70" s="116" t="s">
        <v>73</v>
      </c>
      <c r="F70" s="108"/>
      <c r="H70" s="100" t="s">
        <v>355</v>
      </c>
      <c r="I70" s="101" t="s">
        <v>31</v>
      </c>
      <c r="J70" s="102" t="s">
        <v>16</v>
      </c>
      <c r="R70" s="100" t="s">
        <v>237</v>
      </c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6">
        <f>B66</f>
        <v>15</v>
      </c>
      <c r="AU70" s="106">
        <f>B67</f>
        <v>30</v>
      </c>
      <c r="AV70" s="107"/>
      <c r="AW70" s="107"/>
      <c r="AX70" s="107"/>
      <c r="AY70" s="107"/>
      <c r="AZ70" s="106"/>
      <c r="BA70" s="106"/>
      <c r="BB70" s="106"/>
      <c r="BC70" s="106"/>
      <c r="BD70" s="107"/>
      <c r="BE70" s="107"/>
      <c r="BF70" s="107"/>
      <c r="BG70" s="107"/>
      <c r="BH70" s="107"/>
      <c r="BJ70" s="102"/>
    </row>
    <row r="71" spans="1:62">
      <c r="A71" s="97" t="s">
        <v>321</v>
      </c>
      <c r="B71" s="123">
        <v>20</v>
      </c>
      <c r="C71" s="122"/>
      <c r="D71" s="100">
        <v>4</v>
      </c>
      <c r="E71" s="101" t="s">
        <v>209</v>
      </c>
      <c r="F71" s="108"/>
      <c r="G71" s="103"/>
      <c r="H71" s="100" t="s">
        <v>355</v>
      </c>
      <c r="I71" s="101" t="s">
        <v>32</v>
      </c>
      <c r="J71" s="102" t="s">
        <v>16</v>
      </c>
      <c r="R71" s="100" t="s">
        <v>303</v>
      </c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J71" s="114">
        <f>B9</f>
        <v>39</v>
      </c>
    </row>
    <row r="72" spans="1:62">
      <c r="A72" s="97" t="s">
        <v>566</v>
      </c>
      <c r="B72" s="98">
        <v>3000</v>
      </c>
      <c r="C72" s="122"/>
      <c r="D72" s="100">
        <v>4</v>
      </c>
      <c r="E72" s="116" t="s">
        <v>20</v>
      </c>
      <c r="F72" s="108"/>
      <c r="G72" s="103"/>
      <c r="H72" s="100" t="s">
        <v>355</v>
      </c>
      <c r="I72" s="101" t="s">
        <v>33</v>
      </c>
      <c r="J72" s="102" t="s">
        <v>16</v>
      </c>
      <c r="R72" s="100" t="s">
        <v>306</v>
      </c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6">
        <f>B45</f>
        <v>8</v>
      </c>
      <c r="BC72" s="106"/>
      <c r="BD72" s="107"/>
      <c r="BE72" s="107"/>
      <c r="BF72" s="107"/>
      <c r="BG72" s="107"/>
      <c r="BH72" s="107"/>
      <c r="BJ72" s="102"/>
    </row>
    <row r="73" spans="1:62">
      <c r="A73" s="109" t="s">
        <v>41</v>
      </c>
      <c r="B73" s="110">
        <v>250</v>
      </c>
      <c r="C73" s="122"/>
      <c r="D73" s="100">
        <v>4</v>
      </c>
      <c r="E73" s="116" t="s">
        <v>94</v>
      </c>
      <c r="F73" s="108"/>
      <c r="G73" s="103"/>
      <c r="H73" s="100" t="s">
        <v>355</v>
      </c>
      <c r="I73" s="101" t="s">
        <v>34</v>
      </c>
      <c r="J73" s="102" t="s">
        <v>16</v>
      </c>
      <c r="R73" s="100" t="s">
        <v>305</v>
      </c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6">
        <f>B47</f>
        <v>6</v>
      </c>
      <c r="BB73" s="107"/>
      <c r="BC73" s="107"/>
      <c r="BD73" s="107"/>
      <c r="BE73" s="107"/>
      <c r="BF73" s="107"/>
      <c r="BG73" s="107"/>
      <c r="BH73" s="107"/>
      <c r="BJ73" s="102"/>
    </row>
    <row r="74" spans="1:62">
      <c r="A74" s="109" t="s">
        <v>39</v>
      </c>
      <c r="B74" s="110">
        <v>1.8</v>
      </c>
      <c r="C74" s="103"/>
      <c r="D74" s="100">
        <v>4</v>
      </c>
      <c r="E74" s="107" t="s">
        <v>349</v>
      </c>
      <c r="F74" s="108"/>
      <c r="G74" s="103"/>
      <c r="H74" s="100" t="s">
        <v>355</v>
      </c>
      <c r="I74" s="101" t="s">
        <v>35</v>
      </c>
      <c r="J74" s="102" t="s">
        <v>16</v>
      </c>
      <c r="R74" s="100" t="s">
        <v>317</v>
      </c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6">
        <f>B91</f>
        <v>3</v>
      </c>
      <c r="BJ74" s="114"/>
    </row>
    <row r="75" spans="1:62">
      <c r="A75" s="97" t="s">
        <v>327</v>
      </c>
      <c r="B75" s="124">
        <v>54</v>
      </c>
      <c r="C75" s="103"/>
      <c r="D75" s="100">
        <v>4</v>
      </c>
      <c r="E75" s="116" t="s">
        <v>76</v>
      </c>
      <c r="F75" s="108"/>
      <c r="G75" s="103"/>
      <c r="H75" s="100" t="s">
        <v>355</v>
      </c>
      <c r="I75" s="101" t="s">
        <v>36</v>
      </c>
      <c r="J75" s="102" t="s">
        <v>16</v>
      </c>
      <c r="R75" s="100" t="s">
        <v>352</v>
      </c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25">
        <f>B92</f>
        <v>125</v>
      </c>
      <c r="BE75" s="125">
        <f>B92</f>
        <v>125</v>
      </c>
      <c r="BF75" s="125">
        <f>B92</f>
        <v>125</v>
      </c>
      <c r="BG75" s="107"/>
      <c r="BH75" s="107"/>
      <c r="BJ75" s="102"/>
    </row>
    <row r="76" spans="1:62">
      <c r="A76" s="97" t="s">
        <v>328</v>
      </c>
      <c r="B76" s="124">
        <v>240</v>
      </c>
      <c r="C76" s="103"/>
      <c r="D76" s="100">
        <v>4</v>
      </c>
      <c r="E76" s="116" t="s">
        <v>22</v>
      </c>
      <c r="F76" s="108"/>
      <c r="G76" s="103"/>
      <c r="H76" s="100" t="s">
        <v>355</v>
      </c>
      <c r="I76" s="101" t="s">
        <v>37</v>
      </c>
      <c r="J76" s="102" t="s">
        <v>16</v>
      </c>
      <c r="R76" s="100" t="s">
        <v>368</v>
      </c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6"/>
      <c r="AZ76" s="106">
        <f>B79</f>
        <v>10</v>
      </c>
      <c r="BA76" s="107"/>
      <c r="BB76" s="107"/>
      <c r="BC76" s="107"/>
      <c r="BD76" s="107"/>
      <c r="BE76" s="107"/>
      <c r="BF76" s="107"/>
      <c r="BG76" s="107"/>
      <c r="BH76" s="107"/>
      <c r="BJ76" s="102"/>
    </row>
    <row r="77" spans="1:62">
      <c r="A77" s="109" t="s">
        <v>329</v>
      </c>
      <c r="B77" s="110">
        <v>32</v>
      </c>
      <c r="C77" s="103"/>
      <c r="D77" s="100">
        <v>4</v>
      </c>
      <c r="E77" s="101" t="s">
        <v>599</v>
      </c>
      <c r="F77" s="108"/>
      <c r="G77" s="103"/>
      <c r="H77" s="100" t="s">
        <v>355</v>
      </c>
      <c r="I77" s="101" t="s">
        <v>38</v>
      </c>
      <c r="J77" s="102" t="s">
        <v>16</v>
      </c>
      <c r="R77" s="100" t="s">
        <v>369</v>
      </c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6">
        <f>B80</f>
        <v>10</v>
      </c>
      <c r="AZ77" s="107"/>
      <c r="BA77" s="107"/>
      <c r="BB77" s="107"/>
      <c r="BC77" s="107"/>
      <c r="BD77" s="107"/>
      <c r="BE77" s="107"/>
      <c r="BF77" s="107"/>
      <c r="BG77" s="107"/>
      <c r="BH77" s="107"/>
      <c r="BJ77" s="102"/>
    </row>
    <row r="78" spans="1:62">
      <c r="A78" s="109" t="s">
        <v>330</v>
      </c>
      <c r="B78" s="110">
        <v>140</v>
      </c>
      <c r="C78" s="103"/>
      <c r="D78" s="100">
        <v>4</v>
      </c>
      <c r="E78" s="116" t="s">
        <v>211</v>
      </c>
      <c r="F78" s="108"/>
      <c r="G78" s="103"/>
      <c r="H78" s="100" t="s">
        <v>543</v>
      </c>
      <c r="I78" s="101" t="s">
        <v>544</v>
      </c>
      <c r="J78" s="102" t="s">
        <v>16</v>
      </c>
      <c r="R78" s="100" t="s">
        <v>359</v>
      </c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6">
        <f>B81</f>
        <v>12</v>
      </c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J78" s="102"/>
    </row>
    <row r="79" spans="1:62">
      <c r="A79" s="109" t="s">
        <v>368</v>
      </c>
      <c r="B79" s="112">
        <v>10</v>
      </c>
      <c r="C79" s="103"/>
      <c r="D79" s="100">
        <v>4</v>
      </c>
      <c r="E79" s="116" t="s">
        <v>80</v>
      </c>
      <c r="F79" s="108"/>
      <c r="G79" s="103"/>
      <c r="H79" s="100" t="s">
        <v>543</v>
      </c>
      <c r="I79" s="101" t="s">
        <v>545</v>
      </c>
      <c r="J79" s="102" t="s">
        <v>16</v>
      </c>
      <c r="R79" s="100" t="s">
        <v>360</v>
      </c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J79" s="114">
        <f>B89</f>
        <v>10</v>
      </c>
    </row>
    <row r="80" spans="1:62">
      <c r="A80" s="97" t="s">
        <v>369</v>
      </c>
      <c r="B80" s="98">
        <v>10</v>
      </c>
      <c r="C80" s="103"/>
      <c r="D80" s="100">
        <v>4</v>
      </c>
      <c r="E80" s="116" t="s">
        <v>81</v>
      </c>
      <c r="F80" s="102"/>
      <c r="G80" s="103"/>
      <c r="H80" s="100" t="s">
        <v>560</v>
      </c>
      <c r="I80" s="101" t="s">
        <v>544</v>
      </c>
      <c r="J80" s="102" t="s">
        <v>16</v>
      </c>
      <c r="R80" s="100" t="s">
        <v>563</v>
      </c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6">
        <f>B90</f>
        <v>1800</v>
      </c>
      <c r="BH80" s="107"/>
      <c r="BJ80" s="102"/>
    </row>
    <row r="81" spans="1:62">
      <c r="A81" s="97" t="s">
        <v>359</v>
      </c>
      <c r="B81" s="98">
        <v>12</v>
      </c>
      <c r="C81" s="103"/>
      <c r="D81" s="100">
        <v>4</v>
      </c>
      <c r="E81" s="116" t="s">
        <v>90</v>
      </c>
      <c r="F81" s="102"/>
      <c r="G81" s="103"/>
      <c r="H81" s="100" t="s">
        <v>560</v>
      </c>
      <c r="I81" s="101" t="s">
        <v>545</v>
      </c>
      <c r="J81" s="102" t="s">
        <v>16</v>
      </c>
      <c r="R81" s="100" t="s">
        <v>361</v>
      </c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J81" s="114">
        <f>B70</f>
        <v>10</v>
      </c>
    </row>
    <row r="82" spans="1:62">
      <c r="A82" s="97" t="s">
        <v>356</v>
      </c>
      <c r="B82" s="98">
        <v>140</v>
      </c>
      <c r="C82" s="103"/>
      <c r="D82" s="100">
        <v>5</v>
      </c>
      <c r="E82" s="89" t="s">
        <v>293</v>
      </c>
      <c r="F82" s="108"/>
      <c r="G82" s="103"/>
      <c r="H82" s="100" t="s">
        <v>540</v>
      </c>
      <c r="I82" s="101" t="s">
        <v>216</v>
      </c>
      <c r="J82" s="102" t="s">
        <v>16</v>
      </c>
      <c r="R82" s="100" t="s">
        <v>326</v>
      </c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26">
        <f>B75</f>
        <v>54</v>
      </c>
      <c r="AM82" s="126">
        <f>B76</f>
        <v>240</v>
      </c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J82" s="102"/>
    </row>
    <row r="83" spans="1:62" ht="15.75" thickBot="1">
      <c r="A83" s="97" t="s">
        <v>548</v>
      </c>
      <c r="B83" s="98">
        <v>350</v>
      </c>
      <c r="C83" s="103"/>
      <c r="D83" s="100">
        <v>5</v>
      </c>
      <c r="E83" s="89" t="s">
        <v>262</v>
      </c>
      <c r="F83" s="108"/>
      <c r="G83" s="103"/>
      <c r="H83" s="100" t="s">
        <v>540</v>
      </c>
      <c r="I83" s="101" t="s">
        <v>217</v>
      </c>
      <c r="J83" s="102" t="s">
        <v>16</v>
      </c>
      <c r="R83" s="127" t="s">
        <v>319</v>
      </c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9">
        <f>B106</f>
        <v>15</v>
      </c>
    </row>
    <row r="84" spans="1:62">
      <c r="A84" s="109" t="s">
        <v>210</v>
      </c>
      <c r="B84" s="110">
        <v>110</v>
      </c>
      <c r="C84" s="103"/>
      <c r="D84" s="100">
        <v>5</v>
      </c>
      <c r="E84" s="107" t="s">
        <v>511</v>
      </c>
      <c r="F84" s="102"/>
      <c r="G84" s="103"/>
      <c r="H84" s="100" t="s">
        <v>235</v>
      </c>
      <c r="I84" s="101" t="s">
        <v>216</v>
      </c>
      <c r="J84" s="102" t="s">
        <v>16</v>
      </c>
    </row>
    <row r="85" spans="1:62">
      <c r="A85" s="97" t="s">
        <v>357</v>
      </c>
      <c r="B85" s="110">
        <v>105</v>
      </c>
      <c r="C85" s="103"/>
      <c r="D85" s="100">
        <v>5</v>
      </c>
      <c r="E85" s="89" t="s">
        <v>291</v>
      </c>
      <c r="F85" s="102"/>
      <c r="G85" s="103"/>
      <c r="H85" s="100" t="s">
        <v>235</v>
      </c>
      <c r="I85" s="101" t="s">
        <v>217</v>
      </c>
      <c r="J85" s="102" t="s">
        <v>16</v>
      </c>
    </row>
    <row r="86" spans="1:62">
      <c r="A86" s="109" t="s">
        <v>664</v>
      </c>
      <c r="B86" s="110">
        <v>110</v>
      </c>
      <c r="C86" s="103"/>
      <c r="D86" s="100">
        <v>5</v>
      </c>
      <c r="E86" s="89" t="s">
        <v>292</v>
      </c>
      <c r="F86" s="102"/>
      <c r="G86" s="103"/>
      <c r="H86" s="100" t="s">
        <v>237</v>
      </c>
      <c r="I86" s="101" t="s">
        <v>216</v>
      </c>
      <c r="J86" s="102" t="s">
        <v>16</v>
      </c>
    </row>
    <row r="87" spans="1:62">
      <c r="A87" s="109" t="s">
        <v>2</v>
      </c>
      <c r="B87" s="110">
        <v>90</v>
      </c>
      <c r="C87" s="103"/>
      <c r="D87" s="100">
        <v>5</v>
      </c>
      <c r="E87" s="89" t="s">
        <v>278</v>
      </c>
      <c r="F87" s="102"/>
      <c r="G87" s="103"/>
      <c r="H87" s="100" t="s">
        <v>237</v>
      </c>
      <c r="I87" s="101" t="s">
        <v>217</v>
      </c>
      <c r="J87" s="102" t="s">
        <v>16</v>
      </c>
    </row>
    <row r="88" spans="1:62">
      <c r="A88" s="97" t="s">
        <v>585</v>
      </c>
      <c r="B88" s="98">
        <v>110</v>
      </c>
      <c r="C88" s="103"/>
      <c r="D88" s="100">
        <v>5</v>
      </c>
      <c r="E88" s="107" t="s">
        <v>521</v>
      </c>
      <c r="F88" s="102"/>
      <c r="G88" s="103"/>
      <c r="H88" s="100" t="s">
        <v>236</v>
      </c>
      <c r="I88" s="101" t="s">
        <v>216</v>
      </c>
      <c r="J88" s="102" t="s">
        <v>16</v>
      </c>
    </row>
    <row r="89" spans="1:62">
      <c r="A89" s="97" t="s">
        <v>360</v>
      </c>
      <c r="B89" s="98">
        <v>10</v>
      </c>
      <c r="C89" s="103"/>
      <c r="D89" s="100">
        <v>5</v>
      </c>
      <c r="E89" s="89" t="s">
        <v>283</v>
      </c>
      <c r="F89" s="102"/>
      <c r="G89" s="103"/>
      <c r="H89" s="100" t="s">
        <v>236</v>
      </c>
      <c r="I89" s="101" t="s">
        <v>217</v>
      </c>
      <c r="J89" s="102" t="s">
        <v>16</v>
      </c>
    </row>
    <row r="90" spans="1:62">
      <c r="A90" s="97" t="s">
        <v>563</v>
      </c>
      <c r="B90" s="98">
        <v>1800</v>
      </c>
      <c r="C90" s="103"/>
      <c r="D90" s="100">
        <v>5</v>
      </c>
      <c r="E90" s="89" t="s">
        <v>281</v>
      </c>
      <c r="F90" s="102"/>
      <c r="G90" s="103"/>
      <c r="H90" s="100" t="s">
        <v>361</v>
      </c>
      <c r="I90" s="107" t="s">
        <v>331</v>
      </c>
      <c r="J90" s="102" t="s">
        <v>250</v>
      </c>
    </row>
    <row r="91" spans="1:62">
      <c r="A91" s="97" t="s">
        <v>317</v>
      </c>
      <c r="B91" s="123">
        <v>3</v>
      </c>
      <c r="C91" s="103"/>
      <c r="D91" s="100">
        <v>5</v>
      </c>
      <c r="E91" s="89" t="s">
        <v>282</v>
      </c>
      <c r="F91" s="102"/>
      <c r="G91" s="103"/>
      <c r="H91" s="100" t="s">
        <v>321</v>
      </c>
      <c r="I91" s="101" t="s">
        <v>331</v>
      </c>
      <c r="J91" s="102" t="s">
        <v>16</v>
      </c>
    </row>
    <row r="92" spans="1:62">
      <c r="A92" s="97" t="s">
        <v>352</v>
      </c>
      <c r="B92" s="130">
        <v>125</v>
      </c>
      <c r="C92" s="103"/>
      <c r="D92" s="100">
        <v>5</v>
      </c>
      <c r="E92" s="107" t="s">
        <v>332</v>
      </c>
      <c r="F92" s="102"/>
      <c r="G92" s="103"/>
      <c r="H92" s="100" t="s">
        <v>566</v>
      </c>
      <c r="I92" s="101" t="s">
        <v>331</v>
      </c>
      <c r="J92" s="102" t="s">
        <v>16</v>
      </c>
    </row>
    <row r="93" spans="1:62">
      <c r="A93" s="109" t="s">
        <v>578</v>
      </c>
      <c r="B93" s="110">
        <v>40</v>
      </c>
      <c r="C93" s="103"/>
      <c r="D93" s="100">
        <v>5</v>
      </c>
      <c r="E93" s="107" t="s">
        <v>333</v>
      </c>
      <c r="F93" s="102"/>
      <c r="G93" s="103"/>
      <c r="H93" s="100" t="s">
        <v>41</v>
      </c>
      <c r="I93" s="101" t="s">
        <v>331</v>
      </c>
      <c r="J93" s="102" t="s">
        <v>16</v>
      </c>
    </row>
    <row r="94" spans="1:62">
      <c r="A94" s="109" t="s">
        <v>579</v>
      </c>
      <c r="B94" s="110">
        <v>30</v>
      </c>
      <c r="C94" s="103"/>
      <c r="D94" s="100">
        <v>5</v>
      </c>
      <c r="E94" s="107" t="s">
        <v>334</v>
      </c>
      <c r="F94" s="102"/>
      <c r="G94" s="103"/>
      <c r="H94" s="100" t="s">
        <v>39</v>
      </c>
      <c r="I94" s="101" t="s">
        <v>331</v>
      </c>
      <c r="J94" s="102" t="s">
        <v>16</v>
      </c>
    </row>
    <row r="95" spans="1:62">
      <c r="A95" s="131" t="s">
        <v>669</v>
      </c>
      <c r="B95" s="115">
        <v>9.5</v>
      </c>
      <c r="C95" s="103"/>
      <c r="D95" s="100">
        <v>5</v>
      </c>
      <c r="E95" s="89" t="s">
        <v>273</v>
      </c>
      <c r="F95" s="102"/>
      <c r="G95" s="103"/>
      <c r="H95" s="100" t="s">
        <v>326</v>
      </c>
      <c r="I95" s="107" t="s">
        <v>50</v>
      </c>
      <c r="J95" s="102" t="s">
        <v>296</v>
      </c>
    </row>
    <row r="96" spans="1:62">
      <c r="A96" s="97" t="s">
        <v>523</v>
      </c>
      <c r="B96" s="98">
        <v>25</v>
      </c>
      <c r="C96" s="103"/>
      <c r="D96" s="100">
        <v>5</v>
      </c>
      <c r="E96" s="89" t="s">
        <v>276</v>
      </c>
      <c r="F96" s="102"/>
      <c r="G96" s="103"/>
      <c r="H96" s="100" t="s">
        <v>326</v>
      </c>
      <c r="I96" s="107" t="s">
        <v>51</v>
      </c>
      <c r="J96" s="102" t="s">
        <v>296</v>
      </c>
    </row>
    <row r="97" spans="1:10">
      <c r="A97" s="97" t="s">
        <v>581</v>
      </c>
      <c r="B97" s="98">
        <v>12</v>
      </c>
      <c r="C97" s="103"/>
      <c r="D97" s="100">
        <v>5</v>
      </c>
      <c r="E97" s="89" t="s">
        <v>277</v>
      </c>
      <c r="F97" s="102"/>
      <c r="G97" s="103"/>
      <c r="H97" s="100" t="s">
        <v>325</v>
      </c>
      <c r="I97" s="101" t="s">
        <v>50</v>
      </c>
      <c r="J97" s="102" t="s">
        <v>296</v>
      </c>
    </row>
    <row r="98" spans="1:10">
      <c r="A98" s="97" t="s">
        <v>582</v>
      </c>
      <c r="B98" s="98">
        <v>12</v>
      </c>
      <c r="C98" s="103"/>
      <c r="D98" s="100">
        <v>5</v>
      </c>
      <c r="E98" s="107" t="s">
        <v>335</v>
      </c>
      <c r="F98" s="102"/>
      <c r="G98" s="132"/>
      <c r="H98" s="100" t="s">
        <v>325</v>
      </c>
      <c r="I98" s="101" t="s">
        <v>51</v>
      </c>
      <c r="J98" s="102" t="s">
        <v>296</v>
      </c>
    </row>
    <row r="99" spans="1:10">
      <c r="A99" s="97" t="s">
        <v>583</v>
      </c>
      <c r="B99" s="98">
        <v>12</v>
      </c>
      <c r="C99" s="103"/>
      <c r="D99" s="100">
        <v>5</v>
      </c>
      <c r="E99" s="107" t="s">
        <v>336</v>
      </c>
      <c r="F99" s="102"/>
      <c r="G99" s="132"/>
      <c r="H99" s="100" t="s">
        <v>368</v>
      </c>
      <c r="I99" s="101" t="s">
        <v>309</v>
      </c>
      <c r="J99" s="102" t="s">
        <v>296</v>
      </c>
    </row>
    <row r="100" spans="1:10">
      <c r="A100" s="109" t="s">
        <v>580</v>
      </c>
      <c r="B100" s="110">
        <v>100</v>
      </c>
      <c r="C100" s="103"/>
      <c r="D100" s="100">
        <v>5</v>
      </c>
      <c r="E100" s="107" t="s">
        <v>337</v>
      </c>
      <c r="F100" s="102"/>
      <c r="G100" s="132"/>
      <c r="H100" s="100" t="s">
        <v>369</v>
      </c>
      <c r="I100" s="101" t="s">
        <v>367</v>
      </c>
      <c r="J100" s="102" t="s">
        <v>296</v>
      </c>
    </row>
    <row r="101" spans="1:10">
      <c r="A101" s="109" t="s">
        <v>44</v>
      </c>
      <c r="B101" s="133">
        <v>8.5</v>
      </c>
      <c r="C101" s="103"/>
      <c r="D101" s="100">
        <v>5</v>
      </c>
      <c r="E101" s="107" t="s">
        <v>338</v>
      </c>
      <c r="F101" s="102"/>
      <c r="G101" s="132"/>
      <c r="H101" s="100" t="s">
        <v>359</v>
      </c>
      <c r="I101" s="107" t="s">
        <v>366</v>
      </c>
      <c r="J101" s="102" t="s">
        <v>296</v>
      </c>
    </row>
    <row r="102" spans="1:10">
      <c r="A102" s="109" t="s">
        <v>248</v>
      </c>
      <c r="B102" s="134">
        <v>9</v>
      </c>
      <c r="C102" s="103"/>
      <c r="D102" s="100">
        <v>5</v>
      </c>
      <c r="E102" s="107" t="s">
        <v>512</v>
      </c>
      <c r="F102" s="102"/>
      <c r="G102" s="132"/>
      <c r="H102" s="100" t="s">
        <v>357</v>
      </c>
      <c r="I102" s="101" t="s">
        <v>331</v>
      </c>
      <c r="J102" s="102" t="s">
        <v>9</v>
      </c>
    </row>
    <row r="103" spans="1:10">
      <c r="A103" s="97" t="s">
        <v>649</v>
      </c>
      <c r="B103" s="98">
        <v>8.5</v>
      </c>
      <c r="C103" s="103"/>
      <c r="D103" s="100">
        <v>5</v>
      </c>
      <c r="E103" s="89" t="s">
        <v>279</v>
      </c>
      <c r="F103" s="102"/>
      <c r="G103" s="132"/>
      <c r="H103" s="100" t="s">
        <v>356</v>
      </c>
      <c r="I103" s="107" t="s">
        <v>331</v>
      </c>
      <c r="J103" s="102" t="s">
        <v>9</v>
      </c>
    </row>
    <row r="104" spans="1:10">
      <c r="A104" s="109" t="s">
        <v>43</v>
      </c>
      <c r="B104" s="110">
        <v>9</v>
      </c>
      <c r="C104" s="103"/>
      <c r="D104" s="100">
        <v>5</v>
      </c>
      <c r="E104" s="107" t="s">
        <v>520</v>
      </c>
      <c r="F104" s="102"/>
      <c r="G104" s="132"/>
      <c r="H104" s="100" t="s">
        <v>548</v>
      </c>
      <c r="I104" s="101" t="s">
        <v>331</v>
      </c>
      <c r="J104" s="102" t="s">
        <v>9</v>
      </c>
    </row>
    <row r="105" spans="1:10">
      <c r="A105" s="97" t="s">
        <v>650</v>
      </c>
      <c r="B105" s="98">
        <v>12</v>
      </c>
      <c r="C105" s="103"/>
      <c r="D105" s="100">
        <v>5</v>
      </c>
      <c r="E105" s="89" t="s">
        <v>266</v>
      </c>
      <c r="F105" s="102"/>
      <c r="G105" s="132"/>
      <c r="H105" s="120" t="s">
        <v>210</v>
      </c>
      <c r="I105" s="101" t="s">
        <v>331</v>
      </c>
      <c r="J105" s="108" t="s">
        <v>9</v>
      </c>
    </row>
    <row r="106" spans="1:10">
      <c r="A106" s="97" t="s">
        <v>319</v>
      </c>
      <c r="B106" s="123">
        <v>15</v>
      </c>
      <c r="C106" s="103"/>
      <c r="D106" s="100">
        <v>5</v>
      </c>
      <c r="E106" s="107" t="s">
        <v>339</v>
      </c>
      <c r="F106" s="102"/>
      <c r="G106" s="132"/>
      <c r="H106" s="100" t="s">
        <v>664</v>
      </c>
      <c r="I106" s="101" t="s">
        <v>331</v>
      </c>
      <c r="J106" s="102" t="s">
        <v>9</v>
      </c>
    </row>
    <row r="107" spans="1:10">
      <c r="C107" s="103"/>
      <c r="D107" s="100">
        <v>5</v>
      </c>
      <c r="E107" s="89" t="s">
        <v>263</v>
      </c>
      <c r="F107" s="102"/>
      <c r="G107" s="132"/>
      <c r="H107" s="100" t="s">
        <v>2</v>
      </c>
      <c r="I107" s="101" t="s">
        <v>331</v>
      </c>
      <c r="J107" s="102" t="s">
        <v>9</v>
      </c>
    </row>
    <row r="108" spans="1:10">
      <c r="C108" s="103"/>
      <c r="D108" s="100">
        <v>5</v>
      </c>
      <c r="E108" s="89" t="s">
        <v>285</v>
      </c>
      <c r="F108" s="102"/>
      <c r="G108" s="132"/>
      <c r="H108" s="100" t="s">
        <v>585</v>
      </c>
      <c r="I108" s="101" t="s">
        <v>331</v>
      </c>
      <c r="J108" s="102" t="s">
        <v>9</v>
      </c>
    </row>
    <row r="109" spans="1:10">
      <c r="C109" s="103"/>
      <c r="D109" s="100">
        <v>5</v>
      </c>
      <c r="E109" s="89" t="s">
        <v>286</v>
      </c>
      <c r="F109" s="102"/>
      <c r="G109" s="132"/>
      <c r="H109" s="100" t="s">
        <v>360</v>
      </c>
      <c r="I109" s="107" t="s">
        <v>331</v>
      </c>
      <c r="J109" s="102" t="s">
        <v>316</v>
      </c>
    </row>
    <row r="110" spans="1:10">
      <c r="C110" s="103"/>
      <c r="D110" s="100">
        <v>5</v>
      </c>
      <c r="E110" s="89" t="s">
        <v>212</v>
      </c>
      <c r="F110" s="102"/>
      <c r="G110" s="132"/>
      <c r="H110" s="100" t="s">
        <v>563</v>
      </c>
      <c r="I110" s="101" t="s">
        <v>565</v>
      </c>
      <c r="J110" s="102" t="s">
        <v>16</v>
      </c>
    </row>
    <row r="111" spans="1:10">
      <c r="C111" s="103"/>
      <c r="D111" s="100">
        <v>5</v>
      </c>
      <c r="E111" s="89" t="s">
        <v>287</v>
      </c>
      <c r="F111" s="102"/>
      <c r="G111" s="132"/>
      <c r="H111" s="100" t="s">
        <v>317</v>
      </c>
      <c r="I111" s="135" t="s">
        <v>663</v>
      </c>
      <c r="J111" s="102" t="s">
        <v>318</v>
      </c>
    </row>
    <row r="112" spans="1:10">
      <c r="C112" s="103"/>
      <c r="D112" s="100">
        <v>5</v>
      </c>
      <c r="E112" s="107" t="s">
        <v>340</v>
      </c>
      <c r="F112" s="102"/>
      <c r="G112" s="132"/>
      <c r="H112" s="100" t="s">
        <v>352</v>
      </c>
      <c r="I112" s="136">
        <v>12</v>
      </c>
      <c r="J112" s="102" t="s">
        <v>16</v>
      </c>
    </row>
    <row r="113" spans="3:10">
      <c r="C113" s="103"/>
      <c r="D113" s="100">
        <v>5</v>
      </c>
      <c r="E113" s="89" t="s">
        <v>264</v>
      </c>
      <c r="F113" s="102"/>
      <c r="G113" s="132"/>
      <c r="H113" s="100" t="s">
        <v>352</v>
      </c>
      <c r="I113" s="136">
        <v>14</v>
      </c>
      <c r="J113" s="102" t="s">
        <v>16</v>
      </c>
    </row>
    <row r="114" spans="3:10">
      <c r="C114" s="103"/>
      <c r="D114" s="100">
        <v>5</v>
      </c>
      <c r="E114" s="107" t="s">
        <v>341</v>
      </c>
      <c r="F114" s="102"/>
      <c r="G114" s="132"/>
      <c r="H114" s="100" t="s">
        <v>352</v>
      </c>
      <c r="I114" s="136">
        <v>16</v>
      </c>
      <c r="J114" s="102" t="s">
        <v>16</v>
      </c>
    </row>
    <row r="115" spans="3:10">
      <c r="C115" s="103"/>
      <c r="D115" s="100">
        <v>5</v>
      </c>
      <c r="E115" s="89" t="s">
        <v>270</v>
      </c>
      <c r="F115" s="102"/>
      <c r="G115" s="132"/>
      <c r="H115" s="100" t="s">
        <v>578</v>
      </c>
      <c r="I115" s="101" t="s">
        <v>201</v>
      </c>
      <c r="J115" s="102" t="s">
        <v>40</v>
      </c>
    </row>
    <row r="116" spans="3:10">
      <c r="C116" s="103"/>
      <c r="D116" s="100">
        <v>5</v>
      </c>
      <c r="E116" s="89" t="s">
        <v>280</v>
      </c>
      <c r="F116" s="102"/>
      <c r="G116" s="132"/>
      <c r="H116" s="100" t="s">
        <v>579</v>
      </c>
      <c r="I116" s="101" t="s">
        <v>201</v>
      </c>
      <c r="J116" s="102" t="s">
        <v>40</v>
      </c>
    </row>
    <row r="117" spans="3:10">
      <c r="C117" s="103"/>
      <c r="D117" s="100">
        <v>5</v>
      </c>
      <c r="E117" s="107" t="s">
        <v>342</v>
      </c>
      <c r="F117" s="102"/>
      <c r="G117" s="132"/>
      <c r="H117" s="100" t="s">
        <v>523</v>
      </c>
      <c r="I117" s="101" t="s">
        <v>206</v>
      </c>
      <c r="J117" s="102" t="s">
        <v>297</v>
      </c>
    </row>
    <row r="118" spans="3:10">
      <c r="C118" s="103"/>
      <c r="D118" s="100">
        <v>5</v>
      </c>
      <c r="E118" s="107" t="s">
        <v>343</v>
      </c>
      <c r="F118" s="102"/>
      <c r="G118" s="132"/>
      <c r="H118" s="100" t="s">
        <v>523</v>
      </c>
      <c r="I118" s="101" t="s">
        <v>207</v>
      </c>
      <c r="J118" s="102" t="s">
        <v>297</v>
      </c>
    </row>
    <row r="119" spans="3:10">
      <c r="C119" s="103"/>
      <c r="D119" s="100">
        <v>5</v>
      </c>
      <c r="E119" s="89" t="s">
        <v>284</v>
      </c>
      <c r="F119" s="102"/>
      <c r="G119" s="132"/>
      <c r="H119" s="100" t="s">
        <v>523</v>
      </c>
      <c r="I119" s="101" t="s">
        <v>208</v>
      </c>
      <c r="J119" s="102" t="s">
        <v>297</v>
      </c>
    </row>
    <row r="120" spans="3:10">
      <c r="C120" s="103"/>
      <c r="D120" s="100">
        <v>5</v>
      </c>
      <c r="E120" s="89" t="s">
        <v>274</v>
      </c>
      <c r="F120" s="102"/>
      <c r="G120" s="132"/>
      <c r="H120" s="100" t="s">
        <v>45</v>
      </c>
      <c r="I120" s="101" t="s">
        <v>56</v>
      </c>
      <c r="J120" s="102" t="s">
        <v>297</v>
      </c>
    </row>
    <row r="121" spans="3:10">
      <c r="C121" s="103"/>
      <c r="D121" s="100">
        <v>5</v>
      </c>
      <c r="E121" s="107" t="s">
        <v>344</v>
      </c>
      <c r="F121" s="102"/>
      <c r="G121" s="132"/>
      <c r="H121" s="100" t="s">
        <v>45</v>
      </c>
      <c r="I121" s="101" t="s">
        <v>57</v>
      </c>
      <c r="J121" s="102" t="s">
        <v>297</v>
      </c>
    </row>
    <row r="122" spans="3:10">
      <c r="C122" s="103"/>
      <c r="D122" s="100">
        <v>5</v>
      </c>
      <c r="E122" s="107" t="s">
        <v>345</v>
      </c>
      <c r="F122" s="102"/>
      <c r="G122" s="105"/>
      <c r="H122" s="100" t="s">
        <v>45</v>
      </c>
      <c r="I122" s="101" t="s">
        <v>58</v>
      </c>
      <c r="J122" s="102" t="s">
        <v>297</v>
      </c>
    </row>
    <row r="123" spans="3:10">
      <c r="C123" s="103"/>
      <c r="D123" s="100">
        <v>5</v>
      </c>
      <c r="E123" s="89" t="s">
        <v>289</v>
      </c>
      <c r="F123" s="102"/>
      <c r="G123" s="105"/>
      <c r="H123" s="100" t="s">
        <v>580</v>
      </c>
      <c r="I123" s="101" t="s">
        <v>331</v>
      </c>
      <c r="J123" s="102" t="s">
        <v>351</v>
      </c>
    </row>
    <row r="124" spans="3:10" ht="15.75" thickBot="1">
      <c r="C124" s="103"/>
      <c r="D124" s="100">
        <v>5</v>
      </c>
      <c r="E124" s="89" t="s">
        <v>288</v>
      </c>
      <c r="F124" s="102"/>
      <c r="G124" s="105"/>
      <c r="H124" s="127" t="s">
        <v>319</v>
      </c>
      <c r="I124" s="137" t="s">
        <v>331</v>
      </c>
      <c r="J124" s="138" t="s">
        <v>320</v>
      </c>
    </row>
    <row r="125" spans="3:10">
      <c r="C125" s="103"/>
      <c r="D125" s="100">
        <v>5</v>
      </c>
      <c r="E125" s="89" t="s">
        <v>294</v>
      </c>
      <c r="F125" s="102"/>
      <c r="G125" s="105"/>
    </row>
    <row r="126" spans="3:10">
      <c r="C126" s="103"/>
      <c r="D126" s="100">
        <v>5</v>
      </c>
      <c r="E126" s="101" t="s">
        <v>234</v>
      </c>
      <c r="F126" s="102"/>
      <c r="G126" s="105"/>
    </row>
    <row r="127" spans="3:10">
      <c r="C127" s="103"/>
      <c r="D127" s="100">
        <v>5</v>
      </c>
      <c r="E127" s="89" t="s">
        <v>234</v>
      </c>
      <c r="F127" s="102"/>
      <c r="G127" s="105"/>
    </row>
    <row r="128" spans="3:10">
      <c r="C128" s="103"/>
      <c r="D128" s="100">
        <v>5</v>
      </c>
      <c r="E128" s="107" t="s">
        <v>513</v>
      </c>
      <c r="F128" s="102"/>
      <c r="G128" s="105"/>
    </row>
    <row r="129" spans="1:7">
      <c r="C129" s="103"/>
      <c r="D129" s="100">
        <v>5</v>
      </c>
      <c r="E129" s="107" t="s">
        <v>514</v>
      </c>
      <c r="F129" s="102"/>
      <c r="G129" s="105"/>
    </row>
    <row r="130" spans="1:7">
      <c r="C130" s="103"/>
      <c r="D130" s="100">
        <v>5</v>
      </c>
      <c r="E130" s="107" t="s">
        <v>515</v>
      </c>
      <c r="F130" s="102"/>
      <c r="G130" s="105"/>
    </row>
    <row r="131" spans="1:7">
      <c r="C131" s="103"/>
      <c r="D131" s="100">
        <v>5</v>
      </c>
      <c r="E131" s="89" t="s">
        <v>290</v>
      </c>
      <c r="F131" s="102"/>
      <c r="G131" s="105"/>
    </row>
    <row r="132" spans="1:7">
      <c r="C132" s="103"/>
      <c r="D132" s="100">
        <v>5</v>
      </c>
      <c r="E132" s="107" t="s">
        <v>522</v>
      </c>
      <c r="F132" s="102"/>
      <c r="G132" s="105"/>
    </row>
    <row r="133" spans="1:7">
      <c r="C133" s="103"/>
      <c r="D133" s="100">
        <v>5</v>
      </c>
      <c r="E133" s="89" t="s">
        <v>275</v>
      </c>
      <c r="F133" s="102"/>
      <c r="G133" s="105"/>
    </row>
    <row r="134" spans="1:7">
      <c r="C134" s="103"/>
      <c r="D134" s="100">
        <v>5</v>
      </c>
      <c r="E134" s="89" t="s">
        <v>267</v>
      </c>
      <c r="F134" s="102"/>
      <c r="G134" s="105"/>
    </row>
    <row r="135" spans="1:7">
      <c r="C135" s="103"/>
      <c r="D135" s="100">
        <v>5</v>
      </c>
      <c r="E135" s="89" t="s">
        <v>268</v>
      </c>
      <c r="F135" s="102"/>
      <c r="G135" s="105"/>
    </row>
    <row r="136" spans="1:7">
      <c r="C136" s="103"/>
      <c r="D136" s="100">
        <v>5</v>
      </c>
      <c r="E136" s="89" t="s">
        <v>269</v>
      </c>
      <c r="F136" s="102"/>
      <c r="G136" s="105"/>
    </row>
    <row r="137" spans="1:7">
      <c r="C137" s="103"/>
      <c r="D137" s="100">
        <v>5</v>
      </c>
      <c r="E137" s="107" t="s">
        <v>516</v>
      </c>
      <c r="F137" s="102"/>
      <c r="G137" s="105"/>
    </row>
    <row r="138" spans="1:7">
      <c r="C138" s="103"/>
      <c r="D138" s="100">
        <v>5</v>
      </c>
      <c r="E138" s="107" t="s">
        <v>517</v>
      </c>
      <c r="F138" s="102"/>
      <c r="G138" s="105"/>
    </row>
    <row r="139" spans="1:7">
      <c r="C139" s="103"/>
      <c r="D139" s="100">
        <v>5</v>
      </c>
      <c r="E139" s="89" t="s">
        <v>265</v>
      </c>
      <c r="F139" s="102"/>
      <c r="G139" s="105"/>
    </row>
    <row r="140" spans="1:7">
      <c r="C140" s="103"/>
      <c r="D140" s="100">
        <v>5</v>
      </c>
      <c r="E140" s="89" t="s">
        <v>272</v>
      </c>
      <c r="F140" s="102"/>
      <c r="G140" s="105"/>
    </row>
    <row r="141" spans="1:7">
      <c r="C141" s="103"/>
      <c r="D141" s="100">
        <v>5</v>
      </c>
      <c r="E141" s="107" t="s">
        <v>518</v>
      </c>
      <c r="F141" s="102"/>
      <c r="G141" s="105"/>
    </row>
    <row r="142" spans="1:7">
      <c r="C142" s="103"/>
      <c r="D142" s="100">
        <v>5</v>
      </c>
      <c r="E142" s="89" t="s">
        <v>260</v>
      </c>
      <c r="F142" s="102"/>
      <c r="G142" s="105"/>
    </row>
    <row r="143" spans="1:7">
      <c r="C143" s="103"/>
      <c r="D143" s="100">
        <v>5</v>
      </c>
      <c r="E143" s="89" t="s">
        <v>259</v>
      </c>
      <c r="F143" s="102"/>
      <c r="G143" s="105"/>
    </row>
    <row r="144" spans="1:7">
      <c r="A144" s="103"/>
      <c r="B144" s="103"/>
      <c r="C144" s="103"/>
      <c r="D144" s="100">
        <v>5</v>
      </c>
      <c r="E144" s="107" t="s">
        <v>519</v>
      </c>
      <c r="F144" s="102"/>
      <c r="G144" s="105"/>
    </row>
    <row r="145" spans="1:7">
      <c r="A145" s="103"/>
      <c r="B145" s="103"/>
      <c r="C145" s="103"/>
      <c r="D145" s="100">
        <v>5</v>
      </c>
      <c r="E145" s="89" t="s">
        <v>261</v>
      </c>
      <c r="F145" s="102"/>
      <c r="G145" s="105"/>
    </row>
    <row r="146" spans="1:7">
      <c r="A146" s="103"/>
      <c r="B146" s="103"/>
      <c r="C146" s="103"/>
      <c r="D146" s="100">
        <v>5</v>
      </c>
      <c r="E146" s="89" t="s">
        <v>233</v>
      </c>
      <c r="F146" s="102"/>
      <c r="G146" s="105"/>
    </row>
    <row r="147" spans="1:7">
      <c r="A147" s="103"/>
      <c r="B147" s="103"/>
      <c r="C147" s="103"/>
      <c r="D147" s="100">
        <v>5</v>
      </c>
      <c r="E147" s="89" t="s">
        <v>232</v>
      </c>
      <c r="F147" s="102"/>
      <c r="G147" s="105"/>
    </row>
    <row r="148" spans="1:7">
      <c r="A148" s="103"/>
      <c r="B148" s="103"/>
      <c r="C148" s="103"/>
      <c r="D148" s="100">
        <v>5</v>
      </c>
      <c r="E148" s="89" t="s">
        <v>271</v>
      </c>
      <c r="F148" s="102"/>
      <c r="G148" s="105"/>
    </row>
    <row r="149" spans="1:7">
      <c r="A149" s="103"/>
      <c r="B149" s="103"/>
      <c r="C149" s="103"/>
      <c r="D149" s="100">
        <v>5</v>
      </c>
      <c r="E149" s="107" t="s">
        <v>346</v>
      </c>
      <c r="F149" s="102"/>
      <c r="G149" s="103"/>
    </row>
    <row r="150" spans="1:7">
      <c r="A150" s="103"/>
      <c r="B150" s="103"/>
      <c r="C150" s="103"/>
      <c r="D150" s="120">
        <v>6</v>
      </c>
      <c r="E150" s="116" t="s">
        <v>8</v>
      </c>
      <c r="F150" s="102"/>
      <c r="G150" s="103"/>
    </row>
    <row r="151" spans="1:7">
      <c r="A151" s="103"/>
      <c r="B151" s="103"/>
      <c r="C151" s="103"/>
      <c r="D151" s="100">
        <v>6</v>
      </c>
      <c r="E151" s="101" t="s">
        <v>66</v>
      </c>
      <c r="F151" s="102"/>
      <c r="G151" s="103"/>
    </row>
    <row r="152" spans="1:7">
      <c r="A152" s="103"/>
      <c r="B152" s="103"/>
      <c r="C152" s="103"/>
      <c r="D152" s="120">
        <v>6</v>
      </c>
      <c r="E152" s="116" t="s">
        <v>1</v>
      </c>
      <c r="F152" s="102"/>
      <c r="G152" s="103"/>
    </row>
    <row r="153" spans="1:7">
      <c r="A153" s="103"/>
      <c r="B153" s="103"/>
      <c r="C153" s="103"/>
      <c r="D153" s="120">
        <v>6</v>
      </c>
      <c r="E153" s="116" t="s">
        <v>0</v>
      </c>
      <c r="F153" s="102"/>
      <c r="G153" s="103"/>
    </row>
    <row r="154" spans="1:7">
      <c r="A154" s="103"/>
      <c r="B154" s="103"/>
      <c r="C154" s="103"/>
      <c r="D154" s="100">
        <v>6</v>
      </c>
      <c r="E154" s="101" t="s">
        <v>68</v>
      </c>
      <c r="F154" s="102"/>
      <c r="G154" s="103"/>
    </row>
    <row r="155" spans="1:7">
      <c r="A155" s="103"/>
      <c r="B155" s="103"/>
      <c r="C155" s="103"/>
      <c r="D155" s="120">
        <v>6</v>
      </c>
      <c r="E155" s="116" t="s">
        <v>21</v>
      </c>
      <c r="F155" s="102"/>
      <c r="G155" s="103"/>
    </row>
    <row r="156" spans="1:7">
      <c r="A156" s="103"/>
      <c r="B156" s="103"/>
      <c r="C156" s="103"/>
      <c r="D156" s="120">
        <v>6</v>
      </c>
      <c r="E156" s="116" t="s">
        <v>71</v>
      </c>
      <c r="F156" s="102"/>
      <c r="G156" s="103"/>
    </row>
    <row r="157" spans="1:7">
      <c r="A157" s="103"/>
      <c r="B157" s="103"/>
      <c r="C157" s="103"/>
      <c r="D157" s="120">
        <v>6</v>
      </c>
      <c r="E157" s="116" t="s">
        <v>25</v>
      </c>
      <c r="F157" s="102"/>
      <c r="G157" s="103"/>
    </row>
    <row r="158" spans="1:7">
      <c r="A158" s="103"/>
      <c r="B158" s="103"/>
      <c r="C158" s="103"/>
      <c r="D158" s="120">
        <v>6</v>
      </c>
      <c r="E158" s="116" t="s">
        <v>73</v>
      </c>
      <c r="F158" s="102"/>
      <c r="G158" s="103"/>
    </row>
    <row r="159" spans="1:7">
      <c r="A159" s="103"/>
      <c r="B159" s="103"/>
      <c r="C159" s="103"/>
      <c r="D159" s="120">
        <v>6</v>
      </c>
      <c r="E159" s="116" t="s">
        <v>75</v>
      </c>
      <c r="F159" s="102"/>
      <c r="G159" s="103"/>
    </row>
    <row r="160" spans="1:7">
      <c r="A160" s="103"/>
      <c r="B160" s="103"/>
      <c r="C160" s="103"/>
      <c r="D160" s="120">
        <v>6</v>
      </c>
      <c r="E160" s="116" t="s">
        <v>20</v>
      </c>
      <c r="F160" s="102"/>
      <c r="G160" s="103"/>
    </row>
    <row r="161" spans="1:7">
      <c r="A161" s="103"/>
      <c r="B161" s="103"/>
      <c r="C161" s="103"/>
      <c r="D161" s="100">
        <v>6</v>
      </c>
      <c r="E161" s="101" t="s">
        <v>77</v>
      </c>
      <c r="F161" s="102"/>
      <c r="G161" s="103"/>
    </row>
    <row r="162" spans="1:7">
      <c r="A162" s="103"/>
      <c r="B162" s="103"/>
      <c r="C162" s="103"/>
      <c r="D162" s="120">
        <v>6</v>
      </c>
      <c r="E162" s="116" t="s">
        <v>27</v>
      </c>
      <c r="F162" s="102"/>
      <c r="G162" s="103"/>
    </row>
    <row r="163" spans="1:7">
      <c r="A163" s="103"/>
      <c r="B163" s="103"/>
      <c r="C163" s="103"/>
      <c r="D163" s="120">
        <v>6</v>
      </c>
      <c r="E163" s="116" t="s">
        <v>84</v>
      </c>
      <c r="F163" s="102"/>
      <c r="G163" s="103"/>
    </row>
    <row r="164" spans="1:7">
      <c r="A164" s="103"/>
      <c r="B164" s="103"/>
      <c r="C164" s="103"/>
      <c r="D164" s="100">
        <v>6</v>
      </c>
      <c r="E164" s="101" t="s">
        <v>86</v>
      </c>
      <c r="F164" s="102"/>
      <c r="G164" s="103"/>
    </row>
    <row r="165" spans="1:7">
      <c r="A165" s="103"/>
      <c r="B165" s="103"/>
      <c r="C165" s="103"/>
      <c r="D165" s="120">
        <v>6</v>
      </c>
      <c r="E165" s="116" t="s">
        <v>85</v>
      </c>
      <c r="F165" s="102"/>
      <c r="G165" s="103"/>
    </row>
    <row r="166" spans="1:7">
      <c r="A166" s="103"/>
      <c r="B166" s="103"/>
      <c r="C166" s="103"/>
      <c r="D166" s="100">
        <v>6</v>
      </c>
      <c r="E166" s="101" t="s">
        <v>599</v>
      </c>
      <c r="F166" s="102"/>
      <c r="G166" s="103"/>
    </row>
    <row r="167" spans="1:7">
      <c r="A167" s="103"/>
      <c r="B167" s="103"/>
      <c r="C167" s="103"/>
      <c r="D167" s="120">
        <v>6</v>
      </c>
      <c r="E167" s="116" t="s">
        <v>81</v>
      </c>
      <c r="F167" s="102"/>
      <c r="G167" s="103"/>
    </row>
    <row r="168" spans="1:7">
      <c r="A168" s="103"/>
      <c r="B168" s="103"/>
      <c r="C168" s="103"/>
      <c r="D168" s="120">
        <v>6</v>
      </c>
      <c r="E168" s="116" t="s">
        <v>19</v>
      </c>
      <c r="F168" s="102"/>
      <c r="G168" s="103"/>
    </row>
    <row r="169" spans="1:7">
      <c r="A169" s="103"/>
      <c r="B169" s="103"/>
      <c r="C169" s="103"/>
      <c r="D169" s="120">
        <v>7</v>
      </c>
      <c r="E169" s="116" t="s">
        <v>8</v>
      </c>
      <c r="F169" s="102">
        <v>1</v>
      </c>
      <c r="G169" s="103"/>
    </row>
    <row r="170" spans="1:7">
      <c r="A170" s="103"/>
      <c r="B170" s="103"/>
      <c r="C170" s="103"/>
      <c r="D170" s="120">
        <v>7</v>
      </c>
      <c r="E170" s="116" t="s">
        <v>66</v>
      </c>
      <c r="F170" s="102">
        <v>1</v>
      </c>
      <c r="G170" s="103"/>
    </row>
    <row r="171" spans="1:7">
      <c r="A171" s="103"/>
      <c r="B171" s="103"/>
      <c r="C171" s="103"/>
      <c r="D171" s="120">
        <v>7</v>
      </c>
      <c r="E171" s="116" t="s">
        <v>1</v>
      </c>
      <c r="F171" s="102">
        <v>1</v>
      </c>
      <c r="G171" s="103"/>
    </row>
    <row r="172" spans="1:7">
      <c r="A172" s="103"/>
      <c r="B172" s="103"/>
      <c r="C172" s="103"/>
      <c r="D172" s="120">
        <v>7</v>
      </c>
      <c r="E172" s="116" t="s">
        <v>67</v>
      </c>
      <c r="F172" s="102">
        <v>1</v>
      </c>
      <c r="G172" s="103"/>
    </row>
    <row r="173" spans="1:7">
      <c r="A173" s="103"/>
      <c r="B173" s="103"/>
      <c r="C173" s="103"/>
      <c r="D173" s="120">
        <v>7</v>
      </c>
      <c r="E173" s="116" t="s">
        <v>0</v>
      </c>
      <c r="F173" s="102">
        <v>1</v>
      </c>
      <c r="G173" s="103"/>
    </row>
    <row r="174" spans="1:7">
      <c r="A174" s="103"/>
      <c r="B174" s="103"/>
      <c r="C174" s="103"/>
      <c r="D174" s="100">
        <v>7</v>
      </c>
      <c r="E174" s="101" t="s">
        <v>592</v>
      </c>
      <c r="F174" s="102">
        <v>1</v>
      </c>
      <c r="G174" s="103"/>
    </row>
    <row r="175" spans="1:7">
      <c r="A175" s="103"/>
      <c r="B175" s="103"/>
      <c r="C175" s="103"/>
      <c r="D175" s="120">
        <v>7</v>
      </c>
      <c r="E175" s="116" t="s">
        <v>68</v>
      </c>
      <c r="F175" s="102">
        <v>1</v>
      </c>
      <c r="G175" s="103"/>
    </row>
    <row r="176" spans="1:7">
      <c r="A176" s="103"/>
      <c r="B176" s="103"/>
      <c r="C176" s="103"/>
      <c r="D176" s="120">
        <v>7</v>
      </c>
      <c r="E176" s="116" t="s">
        <v>21</v>
      </c>
      <c r="F176" s="102">
        <v>1</v>
      </c>
      <c r="G176" s="103"/>
    </row>
    <row r="177" spans="1:7">
      <c r="A177" s="103"/>
      <c r="B177" s="103"/>
      <c r="C177" s="103"/>
      <c r="D177" s="120">
        <v>7</v>
      </c>
      <c r="E177" s="116" t="s">
        <v>69</v>
      </c>
      <c r="F177" s="102">
        <v>1</v>
      </c>
      <c r="G177" s="103"/>
    </row>
    <row r="178" spans="1:7">
      <c r="A178" s="103"/>
      <c r="B178" s="103"/>
      <c r="C178" s="103"/>
      <c r="D178" s="100">
        <v>7</v>
      </c>
      <c r="E178" s="101" t="s">
        <v>591</v>
      </c>
      <c r="F178" s="102">
        <v>1</v>
      </c>
      <c r="G178" s="103"/>
    </row>
    <row r="179" spans="1:7">
      <c r="A179" s="103"/>
      <c r="B179" s="103"/>
      <c r="C179" s="103"/>
      <c r="D179" s="120">
        <v>7</v>
      </c>
      <c r="E179" s="101" t="s">
        <v>70</v>
      </c>
      <c r="F179" s="102">
        <v>2</v>
      </c>
      <c r="G179" s="103"/>
    </row>
    <row r="180" spans="1:7">
      <c r="A180" s="103"/>
      <c r="B180" s="103"/>
      <c r="C180" s="103"/>
      <c r="D180" s="100">
        <v>7</v>
      </c>
      <c r="E180" s="101" t="s">
        <v>71</v>
      </c>
      <c r="F180" s="102">
        <v>1</v>
      </c>
      <c r="G180" s="103"/>
    </row>
    <row r="181" spans="1:7">
      <c r="A181" s="103"/>
      <c r="B181" s="103"/>
      <c r="C181" s="103"/>
      <c r="D181" s="100">
        <v>7</v>
      </c>
      <c r="E181" s="101" t="s">
        <v>594</v>
      </c>
      <c r="F181" s="102">
        <v>1</v>
      </c>
      <c r="G181" s="103"/>
    </row>
    <row r="182" spans="1:7">
      <c r="A182" s="103"/>
      <c r="B182" s="103"/>
      <c r="C182" s="103"/>
      <c r="D182" s="100">
        <v>7</v>
      </c>
      <c r="E182" s="101" t="s">
        <v>25</v>
      </c>
      <c r="F182" s="102">
        <v>1</v>
      </c>
      <c r="G182" s="103"/>
    </row>
    <row r="183" spans="1:7">
      <c r="A183" s="103"/>
      <c r="B183" s="103"/>
      <c r="C183" s="103"/>
      <c r="D183" s="100">
        <v>7</v>
      </c>
      <c r="E183" s="101" t="s">
        <v>4</v>
      </c>
      <c r="F183" s="102">
        <v>1</v>
      </c>
      <c r="G183" s="103"/>
    </row>
    <row r="184" spans="1:7">
      <c r="A184" s="103"/>
      <c r="B184" s="103"/>
      <c r="C184" s="103"/>
      <c r="D184" s="100">
        <v>7</v>
      </c>
      <c r="E184" s="101" t="s">
        <v>72</v>
      </c>
      <c r="F184" s="102">
        <v>2</v>
      </c>
      <c r="G184" s="103"/>
    </row>
    <row r="185" spans="1:7">
      <c r="A185" s="103"/>
      <c r="B185" s="103"/>
      <c r="C185" s="103"/>
      <c r="D185" s="100">
        <v>7</v>
      </c>
      <c r="E185" s="101" t="s">
        <v>73</v>
      </c>
      <c r="F185" s="102">
        <v>1</v>
      </c>
      <c r="G185" s="103"/>
    </row>
    <row r="186" spans="1:7">
      <c r="A186" s="103"/>
      <c r="B186" s="103"/>
      <c r="C186" s="103"/>
      <c r="D186" s="100">
        <v>7</v>
      </c>
      <c r="E186" s="101" t="s">
        <v>589</v>
      </c>
      <c r="F186" s="102">
        <v>1</v>
      </c>
      <c r="G186" s="103"/>
    </row>
    <row r="187" spans="1:7">
      <c r="A187" s="103"/>
      <c r="B187" s="103"/>
      <c r="C187" s="103"/>
      <c r="D187" s="100">
        <v>7</v>
      </c>
      <c r="E187" s="101" t="s">
        <v>74</v>
      </c>
      <c r="F187" s="102">
        <v>2</v>
      </c>
      <c r="G187" s="103"/>
    </row>
    <row r="188" spans="1:7">
      <c r="A188" s="103"/>
      <c r="B188" s="103"/>
      <c r="C188" s="103"/>
      <c r="D188" s="100">
        <v>7</v>
      </c>
      <c r="E188" s="101" t="s">
        <v>593</v>
      </c>
      <c r="F188" s="102">
        <v>1</v>
      </c>
      <c r="G188" s="103"/>
    </row>
    <row r="189" spans="1:7">
      <c r="A189" s="103"/>
      <c r="B189" s="103"/>
      <c r="C189" s="103"/>
      <c r="D189" s="100">
        <v>7</v>
      </c>
      <c r="E189" s="101" t="s">
        <v>588</v>
      </c>
      <c r="F189" s="102">
        <v>1</v>
      </c>
      <c r="G189" s="103"/>
    </row>
    <row r="190" spans="1:7">
      <c r="A190" s="103"/>
      <c r="B190" s="103"/>
      <c r="C190" s="103"/>
      <c r="D190" s="100">
        <v>7</v>
      </c>
      <c r="E190" s="101" t="s">
        <v>75</v>
      </c>
      <c r="F190" s="102">
        <v>1</v>
      </c>
    </row>
    <row r="191" spans="1:7">
      <c r="A191" s="103"/>
      <c r="B191" s="103"/>
      <c r="C191" s="103"/>
      <c r="D191" s="100">
        <v>7</v>
      </c>
      <c r="E191" s="101" t="s">
        <v>20</v>
      </c>
      <c r="F191" s="102">
        <v>1</v>
      </c>
    </row>
    <row r="192" spans="1:7">
      <c r="A192" s="103"/>
      <c r="B192" s="103"/>
      <c r="C192" s="103"/>
      <c r="D192" s="100">
        <v>7</v>
      </c>
      <c r="E192" s="101" t="s">
        <v>76</v>
      </c>
      <c r="F192" s="102">
        <v>1</v>
      </c>
    </row>
    <row r="193" spans="1:6">
      <c r="A193" s="103"/>
      <c r="B193" s="103"/>
      <c r="C193" s="103"/>
      <c r="D193" s="100">
        <v>7</v>
      </c>
      <c r="E193" s="101" t="s">
        <v>77</v>
      </c>
      <c r="F193" s="102">
        <v>1</v>
      </c>
    </row>
    <row r="194" spans="1:6">
      <c r="A194" s="103"/>
      <c r="B194" s="103"/>
      <c r="C194" s="103"/>
      <c r="D194" s="100">
        <v>7</v>
      </c>
      <c r="E194" s="101" t="s">
        <v>590</v>
      </c>
      <c r="F194" s="102">
        <v>1</v>
      </c>
    </row>
    <row r="195" spans="1:6">
      <c r="A195" s="103"/>
      <c r="B195" s="103"/>
      <c r="C195" s="103"/>
      <c r="D195" s="100">
        <v>7</v>
      </c>
      <c r="E195" s="101" t="s">
        <v>78</v>
      </c>
      <c r="F195" s="102">
        <v>1</v>
      </c>
    </row>
    <row r="196" spans="1:6">
      <c r="A196" s="103"/>
      <c r="B196" s="103"/>
      <c r="C196" s="103"/>
      <c r="D196" s="100">
        <v>7</v>
      </c>
      <c r="E196" s="101" t="s">
        <v>86</v>
      </c>
      <c r="F196" s="102">
        <v>1</v>
      </c>
    </row>
    <row r="197" spans="1:6">
      <c r="A197" s="103"/>
      <c r="B197" s="103"/>
      <c r="C197" s="103"/>
      <c r="D197" s="100">
        <v>7</v>
      </c>
      <c r="E197" s="101" t="s">
        <v>79</v>
      </c>
      <c r="F197" s="102">
        <v>1</v>
      </c>
    </row>
    <row r="198" spans="1:6">
      <c r="A198" s="103"/>
      <c r="B198" s="103"/>
      <c r="C198" s="103"/>
      <c r="D198" s="100">
        <v>7</v>
      </c>
      <c r="E198" s="101" t="s">
        <v>87</v>
      </c>
      <c r="F198" s="102">
        <v>1</v>
      </c>
    </row>
    <row r="199" spans="1:6">
      <c r="A199" s="103"/>
      <c r="B199" s="103"/>
      <c r="C199" s="103"/>
      <c r="D199" s="100">
        <v>7</v>
      </c>
      <c r="E199" s="101" t="s">
        <v>587</v>
      </c>
      <c r="F199" s="102">
        <v>1</v>
      </c>
    </row>
    <row r="200" spans="1:6">
      <c r="A200" s="103"/>
      <c r="B200" s="103"/>
      <c r="C200" s="103"/>
      <c r="D200" s="100">
        <v>7</v>
      </c>
      <c r="E200" s="101" t="s">
        <v>80</v>
      </c>
      <c r="F200" s="102">
        <v>1</v>
      </c>
    </row>
    <row r="201" spans="1:6">
      <c r="A201" s="103"/>
      <c r="B201" s="103"/>
      <c r="C201" s="103"/>
      <c r="D201" s="100">
        <v>7</v>
      </c>
      <c r="E201" s="101" t="s">
        <v>23</v>
      </c>
      <c r="F201" s="102">
        <v>1</v>
      </c>
    </row>
    <row r="202" spans="1:6">
      <c r="A202" s="103"/>
      <c r="B202" s="103"/>
      <c r="C202" s="103"/>
      <c r="D202" s="100">
        <v>7</v>
      </c>
      <c r="E202" s="101" t="s">
        <v>82</v>
      </c>
      <c r="F202" s="102">
        <v>1</v>
      </c>
    </row>
    <row r="203" spans="1:6">
      <c r="A203" s="103"/>
      <c r="B203" s="103"/>
      <c r="C203" s="103"/>
      <c r="D203" s="100">
        <v>7</v>
      </c>
      <c r="E203" s="101" t="s">
        <v>19</v>
      </c>
      <c r="F203" s="102">
        <v>1</v>
      </c>
    </row>
    <row r="204" spans="1:6">
      <c r="A204" s="103"/>
      <c r="B204" s="103"/>
      <c r="C204" s="103"/>
      <c r="D204" s="100">
        <v>7</v>
      </c>
      <c r="E204" s="101" t="s">
        <v>231</v>
      </c>
      <c r="F204" s="102">
        <v>1</v>
      </c>
    </row>
    <row r="205" spans="1:6">
      <c r="A205" s="103"/>
      <c r="B205" s="103"/>
      <c r="C205" s="103"/>
      <c r="D205" s="100">
        <v>8</v>
      </c>
      <c r="E205" s="101" t="s">
        <v>527</v>
      </c>
      <c r="F205" s="102"/>
    </row>
    <row r="206" spans="1:6">
      <c r="A206" s="103"/>
      <c r="B206" s="103"/>
      <c r="C206" s="103"/>
      <c r="D206" s="100">
        <v>8</v>
      </c>
      <c r="E206" s="101" t="s">
        <v>528</v>
      </c>
      <c r="F206" s="102"/>
    </row>
    <row r="207" spans="1:6">
      <c r="A207" s="103"/>
      <c r="B207" s="103"/>
      <c r="C207" s="103"/>
      <c r="D207" s="100">
        <v>8</v>
      </c>
      <c r="E207" s="101" t="s">
        <v>529</v>
      </c>
      <c r="F207" s="102"/>
    </row>
    <row r="208" spans="1:6">
      <c r="A208" s="103"/>
      <c r="B208" s="103"/>
      <c r="C208" s="103"/>
      <c r="D208" s="100">
        <v>8</v>
      </c>
      <c r="E208" s="101" t="s">
        <v>530</v>
      </c>
      <c r="F208" s="102"/>
    </row>
    <row r="209" spans="1:6">
      <c r="A209" s="103"/>
      <c r="B209" s="103"/>
      <c r="C209" s="103"/>
      <c r="D209" s="100">
        <v>8</v>
      </c>
      <c r="E209" s="101" t="s">
        <v>531</v>
      </c>
      <c r="F209" s="102"/>
    </row>
    <row r="210" spans="1:6">
      <c r="A210" s="103"/>
      <c r="B210" s="103"/>
      <c r="C210" s="103"/>
      <c r="D210" s="100">
        <v>8</v>
      </c>
      <c r="E210" s="101" t="s">
        <v>532</v>
      </c>
      <c r="F210" s="102"/>
    </row>
    <row r="211" spans="1:6">
      <c r="A211" s="103"/>
      <c r="B211" s="103"/>
      <c r="C211" s="103"/>
      <c r="D211" s="100">
        <v>8</v>
      </c>
      <c r="E211" s="101" t="s">
        <v>533</v>
      </c>
      <c r="F211" s="102"/>
    </row>
    <row r="212" spans="1:6">
      <c r="A212" s="103"/>
      <c r="B212" s="103"/>
      <c r="C212" s="103"/>
      <c r="D212" s="100">
        <v>8</v>
      </c>
      <c r="E212" s="101" t="s">
        <v>534</v>
      </c>
      <c r="F212" s="102"/>
    </row>
    <row r="213" spans="1:6">
      <c r="D213" s="100">
        <v>8</v>
      </c>
      <c r="E213" s="101" t="s">
        <v>535</v>
      </c>
      <c r="F213" s="102"/>
    </row>
    <row r="214" spans="1:6">
      <c r="D214" s="100">
        <v>8</v>
      </c>
      <c r="E214" s="101" t="s">
        <v>536</v>
      </c>
      <c r="F214" s="102"/>
    </row>
    <row r="215" spans="1:6">
      <c r="D215" s="100">
        <v>8</v>
      </c>
      <c r="E215" s="101" t="s">
        <v>537</v>
      </c>
      <c r="F215" s="102"/>
    </row>
    <row r="216" spans="1:6">
      <c r="D216" s="100">
        <v>8</v>
      </c>
      <c r="E216" s="101" t="s">
        <v>538</v>
      </c>
      <c r="F216" s="102"/>
    </row>
    <row r="217" spans="1:6">
      <c r="D217" s="100">
        <v>8</v>
      </c>
      <c r="E217" s="101" t="s">
        <v>539</v>
      </c>
      <c r="F217" s="102"/>
    </row>
    <row r="218" spans="1:6">
      <c r="D218" s="100">
        <v>9</v>
      </c>
      <c r="E218" s="107" t="s">
        <v>8</v>
      </c>
      <c r="F218" s="102"/>
    </row>
    <row r="219" spans="1:6">
      <c r="D219" s="100">
        <v>9</v>
      </c>
      <c r="E219" s="107" t="s">
        <v>1</v>
      </c>
      <c r="F219" s="102"/>
    </row>
    <row r="220" spans="1:6">
      <c r="D220" s="100">
        <v>9</v>
      </c>
      <c r="E220" s="107" t="s">
        <v>0</v>
      </c>
      <c r="F220" s="102"/>
    </row>
    <row r="221" spans="1:6">
      <c r="D221" s="100">
        <v>9</v>
      </c>
      <c r="E221" s="107" t="s">
        <v>68</v>
      </c>
      <c r="F221" s="102"/>
    </row>
    <row r="222" spans="1:6">
      <c r="D222" s="100">
        <v>9</v>
      </c>
      <c r="E222" s="107" t="s">
        <v>21</v>
      </c>
      <c r="F222" s="102"/>
    </row>
    <row r="223" spans="1:6">
      <c r="D223" s="100">
        <v>9</v>
      </c>
      <c r="E223" s="101" t="s">
        <v>24</v>
      </c>
      <c r="F223" s="102"/>
    </row>
    <row r="224" spans="1:6">
      <c r="D224" s="100">
        <v>9</v>
      </c>
      <c r="E224" s="107" t="s">
        <v>25</v>
      </c>
      <c r="F224" s="102"/>
    </row>
    <row r="225" spans="4:8">
      <c r="D225" s="100">
        <v>9</v>
      </c>
      <c r="E225" s="107" t="s">
        <v>4</v>
      </c>
      <c r="F225" s="102"/>
    </row>
    <row r="226" spans="4:8">
      <c r="D226" s="100">
        <v>9</v>
      </c>
      <c r="E226" s="107" t="s">
        <v>73</v>
      </c>
      <c r="F226" s="102"/>
    </row>
    <row r="227" spans="4:8">
      <c r="D227" s="100">
        <v>9</v>
      </c>
      <c r="E227" s="107" t="s">
        <v>20</v>
      </c>
      <c r="F227" s="102"/>
    </row>
    <row r="228" spans="4:8">
      <c r="D228" s="100">
        <v>9</v>
      </c>
      <c r="E228" s="107" t="s">
        <v>76</v>
      </c>
      <c r="F228" s="102"/>
    </row>
    <row r="229" spans="4:8">
      <c r="D229" s="100">
        <v>9</v>
      </c>
      <c r="E229" s="107" t="s">
        <v>77</v>
      </c>
      <c r="F229" s="102"/>
    </row>
    <row r="230" spans="4:8">
      <c r="D230" s="100">
        <v>9</v>
      </c>
      <c r="E230" s="107" t="s">
        <v>26</v>
      </c>
      <c r="F230" s="102"/>
    </row>
    <row r="231" spans="4:8">
      <c r="D231" s="100">
        <v>9</v>
      </c>
      <c r="E231" s="107" t="s">
        <v>22</v>
      </c>
      <c r="F231" s="102"/>
    </row>
    <row r="232" spans="4:8">
      <c r="D232" s="100">
        <v>9</v>
      </c>
      <c r="E232" s="107" t="s">
        <v>80</v>
      </c>
      <c r="F232" s="102"/>
    </row>
    <row r="233" spans="4:8">
      <c r="D233" s="100">
        <v>9</v>
      </c>
      <c r="E233" s="107" t="s">
        <v>19</v>
      </c>
      <c r="F233" s="102"/>
    </row>
    <row r="234" spans="4:8">
      <c r="D234" s="100">
        <v>10</v>
      </c>
      <c r="E234" s="85" t="s">
        <v>657</v>
      </c>
      <c r="F234" s="102"/>
    </row>
    <row r="235" spans="4:8">
      <c r="D235" s="100">
        <v>10</v>
      </c>
      <c r="E235" s="101" t="s">
        <v>557</v>
      </c>
      <c r="F235" s="102"/>
      <c r="H235" s="101"/>
    </row>
    <row r="236" spans="4:8">
      <c r="D236" s="100">
        <v>10</v>
      </c>
      <c r="E236" s="85" t="s">
        <v>652</v>
      </c>
      <c r="F236" s="102"/>
    </row>
    <row r="237" spans="4:8">
      <c r="D237" s="100">
        <v>10</v>
      </c>
      <c r="E237" s="85" t="s">
        <v>654</v>
      </c>
      <c r="F237" s="102"/>
    </row>
    <row r="238" spans="4:8">
      <c r="D238" s="100">
        <v>10</v>
      </c>
      <c r="E238" s="85" t="s">
        <v>556</v>
      </c>
      <c r="F238" s="102"/>
    </row>
    <row r="239" spans="4:8">
      <c r="D239" s="100">
        <v>10</v>
      </c>
      <c r="E239" s="85" t="s">
        <v>556</v>
      </c>
      <c r="F239" s="102"/>
    </row>
    <row r="240" spans="4:8">
      <c r="D240" s="100">
        <v>10</v>
      </c>
      <c r="E240" s="85" t="s">
        <v>227</v>
      </c>
      <c r="F240" s="102"/>
    </row>
    <row r="241" spans="4:6">
      <c r="D241" s="100">
        <v>10</v>
      </c>
      <c r="E241" s="85" t="s">
        <v>658</v>
      </c>
      <c r="F241" s="102"/>
    </row>
    <row r="242" spans="4:6">
      <c r="D242" s="100">
        <v>10</v>
      </c>
      <c r="E242" s="85" t="s">
        <v>659</v>
      </c>
      <c r="F242" s="102"/>
    </row>
    <row r="243" spans="4:6">
      <c r="D243" s="100">
        <v>10</v>
      </c>
      <c r="E243" s="85" t="s">
        <v>230</v>
      </c>
      <c r="F243" s="102"/>
    </row>
    <row r="244" spans="4:6">
      <c r="D244" s="100">
        <v>10</v>
      </c>
      <c r="E244" s="85" t="s">
        <v>656</v>
      </c>
      <c r="F244" s="102"/>
    </row>
    <row r="245" spans="4:6">
      <c r="D245" s="100">
        <v>10</v>
      </c>
      <c r="E245" s="85" t="s">
        <v>660</v>
      </c>
      <c r="F245" s="102"/>
    </row>
    <row r="246" spans="4:6">
      <c r="D246" s="100">
        <v>10</v>
      </c>
      <c r="E246" s="85" t="s">
        <v>653</v>
      </c>
      <c r="F246" s="102"/>
    </row>
    <row r="247" spans="4:6">
      <c r="D247" s="100">
        <v>10</v>
      </c>
      <c r="E247" s="85" t="s">
        <v>655</v>
      </c>
      <c r="F247" s="102"/>
    </row>
    <row r="248" spans="4:6">
      <c r="D248" s="100">
        <v>11</v>
      </c>
      <c r="E248" s="107" t="s">
        <v>8</v>
      </c>
      <c r="F248" s="102"/>
    </row>
    <row r="249" spans="4:6">
      <c r="D249" s="100">
        <v>11</v>
      </c>
      <c r="E249" s="107" t="s">
        <v>1</v>
      </c>
      <c r="F249" s="102"/>
    </row>
    <row r="250" spans="4:6">
      <c r="D250" s="100">
        <v>11</v>
      </c>
      <c r="E250" s="107" t="s">
        <v>0</v>
      </c>
      <c r="F250" s="102"/>
    </row>
    <row r="251" spans="4:6">
      <c r="D251" s="100">
        <v>11</v>
      </c>
      <c r="E251" s="107" t="s">
        <v>68</v>
      </c>
      <c r="F251" s="102"/>
    </row>
    <row r="252" spans="4:6">
      <c r="D252" s="100">
        <v>11</v>
      </c>
      <c r="E252" s="107" t="s">
        <v>21</v>
      </c>
      <c r="F252" s="102"/>
    </row>
    <row r="253" spans="4:6">
      <c r="D253" s="100">
        <v>11</v>
      </c>
      <c r="E253" s="101" t="s">
        <v>24</v>
      </c>
      <c r="F253" s="102"/>
    </row>
    <row r="254" spans="4:6">
      <c r="D254" s="100">
        <v>11</v>
      </c>
      <c r="E254" s="107" t="s">
        <v>25</v>
      </c>
      <c r="F254" s="102"/>
    </row>
    <row r="255" spans="4:6">
      <c r="D255" s="100">
        <v>11</v>
      </c>
      <c r="E255" s="107" t="s">
        <v>4</v>
      </c>
      <c r="F255" s="102"/>
    </row>
    <row r="256" spans="4:6">
      <c r="D256" s="100">
        <v>11</v>
      </c>
      <c r="E256" s="107" t="s">
        <v>73</v>
      </c>
      <c r="F256" s="102"/>
    </row>
    <row r="257" spans="4:6">
      <c r="D257" s="100">
        <v>11</v>
      </c>
      <c r="E257" s="107" t="s">
        <v>20</v>
      </c>
      <c r="F257" s="102"/>
    </row>
    <row r="258" spans="4:6">
      <c r="D258" s="100">
        <v>11</v>
      </c>
      <c r="E258" s="107" t="s">
        <v>76</v>
      </c>
      <c r="F258" s="102"/>
    </row>
    <row r="259" spans="4:6">
      <c r="D259" s="100">
        <v>11</v>
      </c>
      <c r="E259" s="107" t="s">
        <v>77</v>
      </c>
      <c r="F259" s="102"/>
    </row>
    <row r="260" spans="4:6">
      <c r="D260" s="100">
        <v>11</v>
      </c>
      <c r="E260" s="107" t="s">
        <v>26</v>
      </c>
      <c r="F260" s="102"/>
    </row>
    <row r="261" spans="4:6">
      <c r="D261" s="100">
        <v>11</v>
      </c>
      <c r="E261" s="107" t="s">
        <v>22</v>
      </c>
      <c r="F261" s="102"/>
    </row>
    <row r="262" spans="4:6">
      <c r="D262" s="100">
        <v>11</v>
      </c>
      <c r="E262" s="107" t="s">
        <v>80</v>
      </c>
      <c r="F262" s="102"/>
    </row>
    <row r="263" spans="4:6">
      <c r="D263" s="100">
        <v>11</v>
      </c>
      <c r="E263" s="107" t="s">
        <v>19</v>
      </c>
      <c r="F263" s="102"/>
    </row>
    <row r="264" spans="4:6">
      <c r="D264" s="100">
        <v>12</v>
      </c>
      <c r="E264" s="101" t="s">
        <v>3</v>
      </c>
      <c r="F264" s="102"/>
    </row>
    <row r="265" spans="4:6">
      <c r="D265" s="100">
        <v>12</v>
      </c>
      <c r="E265" s="101" t="s">
        <v>42</v>
      </c>
      <c r="F265" s="102"/>
    </row>
    <row r="266" spans="4:6">
      <c r="D266" s="100">
        <v>13</v>
      </c>
      <c r="E266" s="101" t="s">
        <v>3</v>
      </c>
      <c r="F266" s="102"/>
    </row>
    <row r="267" spans="4:6">
      <c r="D267" s="100">
        <v>13</v>
      </c>
      <c r="E267" s="101" t="s">
        <v>42</v>
      </c>
      <c r="F267" s="102"/>
    </row>
    <row r="268" spans="4:6">
      <c r="D268" s="100">
        <v>14</v>
      </c>
      <c r="E268" s="101" t="s">
        <v>595</v>
      </c>
      <c r="F268" s="102"/>
    </row>
    <row r="269" spans="4:6">
      <c r="D269" s="100">
        <v>14</v>
      </c>
      <c r="E269" s="101" t="s">
        <v>1</v>
      </c>
      <c r="F269" s="102"/>
    </row>
    <row r="270" spans="4:6">
      <c r="D270" s="100">
        <v>14</v>
      </c>
      <c r="E270" s="101" t="s">
        <v>0</v>
      </c>
      <c r="F270" s="102"/>
    </row>
    <row r="271" spans="4:6">
      <c r="D271" s="100">
        <v>14</v>
      </c>
      <c r="E271" s="101" t="s">
        <v>21</v>
      </c>
      <c r="F271" s="102"/>
    </row>
    <row r="272" spans="4:6">
      <c r="D272" s="100">
        <v>15</v>
      </c>
      <c r="E272" s="101" t="s">
        <v>3</v>
      </c>
      <c r="F272" s="102"/>
    </row>
    <row r="273" spans="4:6">
      <c r="D273" s="100">
        <v>15</v>
      </c>
      <c r="E273" s="101" t="s">
        <v>73</v>
      </c>
      <c r="F273" s="102"/>
    </row>
    <row r="274" spans="4:6">
      <c r="D274" s="100">
        <v>15</v>
      </c>
      <c r="E274" s="101" t="s">
        <v>75</v>
      </c>
      <c r="F274" s="102"/>
    </row>
    <row r="275" spans="4:6">
      <c r="D275" s="100">
        <v>15</v>
      </c>
      <c r="E275" s="101" t="s">
        <v>20</v>
      </c>
      <c r="F275" s="102"/>
    </row>
    <row r="276" spans="4:6">
      <c r="D276" s="100">
        <v>15</v>
      </c>
      <c r="E276" s="101" t="s">
        <v>22</v>
      </c>
      <c r="F276" s="102"/>
    </row>
    <row r="277" spans="4:6">
      <c r="D277" s="100">
        <v>15</v>
      </c>
      <c r="E277" s="101" t="s">
        <v>599</v>
      </c>
      <c r="F277" s="102"/>
    </row>
    <row r="278" spans="4:6">
      <c r="D278" s="100">
        <v>16</v>
      </c>
      <c r="E278" s="101" t="s">
        <v>670</v>
      </c>
      <c r="F278" s="102"/>
    </row>
    <row r="279" spans="4:6">
      <c r="D279" s="100">
        <v>17</v>
      </c>
      <c r="E279" s="101" t="s">
        <v>671</v>
      </c>
      <c r="F279" s="102"/>
    </row>
    <row r="280" spans="4:6">
      <c r="D280" s="100">
        <v>17</v>
      </c>
      <c r="E280" s="101" t="s">
        <v>1</v>
      </c>
      <c r="F280" s="102"/>
    </row>
    <row r="281" spans="4:6">
      <c r="D281" s="100">
        <v>17</v>
      </c>
      <c r="E281" s="101" t="s">
        <v>21</v>
      </c>
      <c r="F281" s="102"/>
    </row>
    <row r="282" spans="4:6">
      <c r="D282" s="100">
        <v>17</v>
      </c>
      <c r="E282" s="101" t="s">
        <v>20</v>
      </c>
      <c r="F282" s="102"/>
    </row>
    <row r="283" spans="4:6">
      <c r="D283" s="100">
        <v>17</v>
      </c>
      <c r="E283" s="101" t="s">
        <v>599</v>
      </c>
      <c r="F283" s="102"/>
    </row>
    <row r="284" spans="4:6">
      <c r="D284" s="100" t="s">
        <v>586</v>
      </c>
      <c r="E284" s="107" t="s">
        <v>8</v>
      </c>
      <c r="F284" s="102"/>
    </row>
    <row r="285" spans="4:6">
      <c r="D285" s="100" t="s">
        <v>586</v>
      </c>
      <c r="E285" s="107" t="s">
        <v>1</v>
      </c>
      <c r="F285" s="102"/>
    </row>
    <row r="286" spans="4:6">
      <c r="D286" s="100" t="s">
        <v>586</v>
      </c>
      <c r="E286" s="107" t="s">
        <v>0</v>
      </c>
      <c r="F286" s="102"/>
    </row>
    <row r="287" spans="4:6">
      <c r="D287" s="100" t="s">
        <v>586</v>
      </c>
      <c r="E287" s="107" t="s">
        <v>68</v>
      </c>
      <c r="F287" s="102"/>
    </row>
    <row r="288" spans="4:6">
      <c r="D288" s="100" t="s">
        <v>586</v>
      </c>
      <c r="E288" s="107" t="s">
        <v>21</v>
      </c>
      <c r="F288" s="102"/>
    </row>
    <row r="289" spans="4:6">
      <c r="D289" s="100" t="s">
        <v>586</v>
      </c>
      <c r="E289" s="101" t="s">
        <v>24</v>
      </c>
      <c r="F289" s="102"/>
    </row>
    <row r="290" spans="4:6">
      <c r="D290" s="100" t="s">
        <v>586</v>
      </c>
      <c r="E290" s="107" t="s">
        <v>25</v>
      </c>
      <c r="F290" s="102"/>
    </row>
    <row r="291" spans="4:6">
      <c r="D291" s="100" t="s">
        <v>586</v>
      </c>
      <c r="E291" s="107" t="s">
        <v>4</v>
      </c>
      <c r="F291" s="102"/>
    </row>
    <row r="292" spans="4:6">
      <c r="D292" s="100" t="s">
        <v>586</v>
      </c>
      <c r="E292" s="107" t="s">
        <v>73</v>
      </c>
      <c r="F292" s="102"/>
    </row>
    <row r="293" spans="4:6">
      <c r="D293" s="100" t="s">
        <v>586</v>
      </c>
      <c r="E293" s="107" t="s">
        <v>20</v>
      </c>
      <c r="F293" s="102"/>
    </row>
    <row r="294" spans="4:6">
      <c r="D294" s="100" t="s">
        <v>586</v>
      </c>
      <c r="E294" s="107" t="s">
        <v>76</v>
      </c>
      <c r="F294" s="102"/>
    </row>
    <row r="295" spans="4:6">
      <c r="D295" s="100" t="s">
        <v>586</v>
      </c>
      <c r="E295" s="107" t="s">
        <v>77</v>
      </c>
      <c r="F295" s="102"/>
    </row>
    <row r="296" spans="4:6">
      <c r="D296" s="100" t="s">
        <v>586</v>
      </c>
      <c r="E296" s="107" t="s">
        <v>26</v>
      </c>
      <c r="F296" s="102"/>
    </row>
    <row r="297" spans="4:6">
      <c r="D297" s="100" t="s">
        <v>586</v>
      </c>
      <c r="E297" s="107" t="s">
        <v>22</v>
      </c>
      <c r="F297" s="102"/>
    </row>
    <row r="298" spans="4:6">
      <c r="D298" s="100" t="s">
        <v>586</v>
      </c>
      <c r="E298" s="107" t="s">
        <v>80</v>
      </c>
      <c r="F298" s="102"/>
    </row>
    <row r="299" spans="4:6">
      <c r="D299" s="100" t="s">
        <v>586</v>
      </c>
      <c r="E299" s="107" t="s">
        <v>81</v>
      </c>
      <c r="F299" s="102"/>
    </row>
    <row r="300" spans="4:6">
      <c r="D300" s="100" t="s">
        <v>586</v>
      </c>
      <c r="E300" s="107" t="s">
        <v>19</v>
      </c>
      <c r="F300" s="102"/>
    </row>
    <row r="301" spans="4:6">
      <c r="D301" s="100" t="s">
        <v>526</v>
      </c>
      <c r="E301" s="101" t="s">
        <v>527</v>
      </c>
      <c r="F301" s="102"/>
    </row>
    <row r="302" spans="4:6">
      <c r="D302" s="100" t="s">
        <v>526</v>
      </c>
      <c r="E302" s="101" t="s">
        <v>528</v>
      </c>
      <c r="F302" s="102"/>
    </row>
    <row r="303" spans="4:6">
      <c r="D303" s="100" t="s">
        <v>526</v>
      </c>
      <c r="E303" s="101" t="s">
        <v>529</v>
      </c>
      <c r="F303" s="102"/>
    </row>
    <row r="304" spans="4:6">
      <c r="D304" s="100" t="s">
        <v>526</v>
      </c>
      <c r="E304" s="101" t="s">
        <v>530</v>
      </c>
      <c r="F304" s="102"/>
    </row>
    <row r="305" spans="4:8">
      <c r="D305" s="100" t="s">
        <v>526</v>
      </c>
      <c r="E305" s="101" t="s">
        <v>531</v>
      </c>
      <c r="F305" s="102"/>
    </row>
    <row r="306" spans="4:8">
      <c r="D306" s="100" t="s">
        <v>526</v>
      </c>
      <c r="E306" s="101" t="s">
        <v>532</v>
      </c>
      <c r="F306" s="102"/>
    </row>
    <row r="307" spans="4:8">
      <c r="D307" s="100" t="s">
        <v>526</v>
      </c>
      <c r="E307" s="101" t="s">
        <v>533</v>
      </c>
      <c r="F307" s="102"/>
    </row>
    <row r="308" spans="4:8">
      <c r="D308" s="100" t="s">
        <v>526</v>
      </c>
      <c r="E308" s="101" t="s">
        <v>534</v>
      </c>
      <c r="F308" s="102"/>
    </row>
    <row r="309" spans="4:8">
      <c r="D309" s="100" t="s">
        <v>526</v>
      </c>
      <c r="E309" s="101" t="s">
        <v>535</v>
      </c>
      <c r="F309" s="102"/>
    </row>
    <row r="310" spans="4:8">
      <c r="D310" s="100" t="s">
        <v>526</v>
      </c>
      <c r="E310" s="101" t="s">
        <v>536</v>
      </c>
      <c r="F310" s="102"/>
    </row>
    <row r="311" spans="4:8">
      <c r="D311" s="100" t="s">
        <v>526</v>
      </c>
      <c r="E311" s="101" t="s">
        <v>537</v>
      </c>
      <c r="F311" s="102"/>
    </row>
    <row r="312" spans="4:8">
      <c r="D312" s="100" t="s">
        <v>526</v>
      </c>
      <c r="E312" s="101" t="s">
        <v>538</v>
      </c>
      <c r="F312" s="102"/>
      <c r="H312" s="116"/>
    </row>
    <row r="313" spans="4:8">
      <c r="D313" s="100" t="s">
        <v>526</v>
      </c>
      <c r="E313" s="101" t="s">
        <v>539</v>
      </c>
      <c r="F313" s="102"/>
      <c r="H313" s="116"/>
    </row>
    <row r="314" spans="4:8">
      <c r="D314" s="100" t="s">
        <v>213</v>
      </c>
      <c r="E314" s="116" t="s">
        <v>8</v>
      </c>
      <c r="F314" s="108"/>
      <c r="H314" s="116"/>
    </row>
    <row r="315" spans="4:8">
      <c r="D315" s="100" t="s">
        <v>213</v>
      </c>
      <c r="E315" s="116" t="s">
        <v>88</v>
      </c>
      <c r="F315" s="108"/>
      <c r="H315" s="116"/>
    </row>
    <row r="316" spans="4:8">
      <c r="D316" s="100" t="s">
        <v>213</v>
      </c>
      <c r="E316" s="116" t="s">
        <v>66</v>
      </c>
      <c r="F316" s="108"/>
      <c r="H316" s="116"/>
    </row>
    <row r="317" spans="4:8">
      <c r="D317" s="100" t="s">
        <v>213</v>
      </c>
      <c r="E317" s="116" t="s">
        <v>91</v>
      </c>
      <c r="F317" s="108"/>
      <c r="H317" s="116"/>
    </row>
    <row r="318" spans="4:8">
      <c r="D318" s="100" t="s">
        <v>213</v>
      </c>
      <c r="E318" s="116" t="s">
        <v>1</v>
      </c>
      <c r="F318" s="108"/>
      <c r="H318" s="116"/>
    </row>
    <row r="319" spans="4:8">
      <c r="D319" s="100" t="s">
        <v>213</v>
      </c>
      <c r="E319" s="116" t="s">
        <v>0</v>
      </c>
      <c r="F319" s="108"/>
      <c r="H319" s="116"/>
    </row>
    <row r="320" spans="4:8">
      <c r="D320" s="100" t="s">
        <v>213</v>
      </c>
      <c r="E320" s="116" t="s">
        <v>68</v>
      </c>
      <c r="F320" s="108"/>
      <c r="H320" s="116"/>
    </row>
    <row r="321" spans="4:8">
      <c r="D321" s="100" t="s">
        <v>213</v>
      </c>
      <c r="E321" s="116" t="s">
        <v>92</v>
      </c>
      <c r="F321" s="108"/>
      <c r="H321" s="116"/>
    </row>
    <row r="322" spans="4:8">
      <c r="D322" s="100" t="s">
        <v>213</v>
      </c>
      <c r="E322" s="116" t="s">
        <v>93</v>
      </c>
      <c r="F322" s="108"/>
      <c r="H322" s="107"/>
    </row>
    <row r="323" spans="4:8">
      <c r="D323" s="100" t="s">
        <v>213</v>
      </c>
      <c r="E323" s="116" t="s">
        <v>3</v>
      </c>
      <c r="F323" s="108"/>
      <c r="H323" s="116"/>
    </row>
    <row r="324" spans="4:8">
      <c r="D324" s="100" t="s">
        <v>213</v>
      </c>
      <c r="E324" s="107" t="s">
        <v>350</v>
      </c>
      <c r="F324" s="108"/>
      <c r="H324" s="116"/>
    </row>
    <row r="325" spans="4:8">
      <c r="D325" s="100" t="s">
        <v>213</v>
      </c>
      <c r="E325" s="116" t="s">
        <v>25</v>
      </c>
      <c r="F325" s="108"/>
      <c r="H325" s="116"/>
    </row>
    <row r="326" spans="4:8">
      <c r="D326" s="100" t="s">
        <v>213</v>
      </c>
      <c r="E326" s="116" t="s">
        <v>4</v>
      </c>
      <c r="F326" s="102"/>
      <c r="H326" s="101"/>
    </row>
    <row r="327" spans="4:8">
      <c r="D327" s="100" t="s">
        <v>213</v>
      </c>
      <c r="E327" s="116" t="s">
        <v>73</v>
      </c>
      <c r="F327" s="108"/>
      <c r="H327" s="116"/>
    </row>
    <row r="328" spans="4:8">
      <c r="D328" s="100" t="s">
        <v>213</v>
      </c>
      <c r="E328" s="101" t="s">
        <v>209</v>
      </c>
      <c r="F328" s="108"/>
      <c r="H328" s="116"/>
    </row>
    <row r="329" spans="4:8">
      <c r="D329" s="100" t="s">
        <v>213</v>
      </c>
      <c r="E329" s="116" t="s">
        <v>20</v>
      </c>
      <c r="F329" s="108"/>
      <c r="H329" s="107"/>
    </row>
    <row r="330" spans="4:8">
      <c r="D330" s="100" t="s">
        <v>213</v>
      </c>
      <c r="E330" s="116" t="s">
        <v>94</v>
      </c>
      <c r="F330" s="108"/>
      <c r="H330" s="116"/>
    </row>
    <row r="331" spans="4:8">
      <c r="D331" s="100" t="s">
        <v>213</v>
      </c>
      <c r="E331" s="107" t="s">
        <v>349</v>
      </c>
      <c r="F331" s="108"/>
      <c r="H331" s="116"/>
    </row>
    <row r="332" spans="4:8">
      <c r="D332" s="100" t="s">
        <v>213</v>
      </c>
      <c r="E332" s="116" t="s">
        <v>76</v>
      </c>
      <c r="F332" s="108"/>
      <c r="H332" s="101"/>
    </row>
    <row r="333" spans="4:8">
      <c r="D333" s="100" t="s">
        <v>213</v>
      </c>
      <c r="E333" s="116" t="s">
        <v>22</v>
      </c>
      <c r="F333" s="102"/>
      <c r="H333" s="116"/>
    </row>
    <row r="334" spans="4:8">
      <c r="D334" s="100" t="s">
        <v>213</v>
      </c>
      <c r="E334" s="101" t="s">
        <v>599</v>
      </c>
      <c r="F334" s="108"/>
      <c r="H334" s="116"/>
    </row>
    <row r="335" spans="4:8">
      <c r="D335" s="100" t="s">
        <v>213</v>
      </c>
      <c r="E335" s="116" t="s">
        <v>211</v>
      </c>
      <c r="F335" s="102"/>
      <c r="H335" s="116"/>
    </row>
    <row r="336" spans="4:8">
      <c r="D336" s="100" t="s">
        <v>213</v>
      </c>
      <c r="E336" s="116" t="s">
        <v>80</v>
      </c>
      <c r="F336" s="102"/>
      <c r="H336" s="116"/>
    </row>
    <row r="337" spans="4:6">
      <c r="D337" s="100" t="s">
        <v>213</v>
      </c>
      <c r="E337" s="116" t="s">
        <v>81</v>
      </c>
      <c r="F337" s="108"/>
    </row>
    <row r="338" spans="4:6">
      <c r="D338" s="100" t="s">
        <v>213</v>
      </c>
      <c r="E338" s="116" t="s">
        <v>90</v>
      </c>
      <c r="F338" s="108"/>
    </row>
    <row r="339" spans="4:6">
      <c r="D339" s="100" t="s">
        <v>214</v>
      </c>
      <c r="E339" s="85" t="s">
        <v>293</v>
      </c>
      <c r="F339" s="102"/>
    </row>
    <row r="340" spans="4:6">
      <c r="D340" s="100" t="s">
        <v>214</v>
      </c>
      <c r="E340" s="85" t="s">
        <v>262</v>
      </c>
      <c r="F340" s="102"/>
    </row>
    <row r="341" spans="4:6">
      <c r="D341" s="100" t="s">
        <v>214</v>
      </c>
      <c r="E341" s="107" t="s">
        <v>511</v>
      </c>
      <c r="F341" s="102"/>
    </row>
    <row r="342" spans="4:6">
      <c r="D342" s="100" t="s">
        <v>214</v>
      </c>
      <c r="E342" s="89" t="s">
        <v>291</v>
      </c>
      <c r="F342" s="102"/>
    </row>
    <row r="343" spans="4:6">
      <c r="D343" s="100" t="s">
        <v>214</v>
      </c>
      <c r="E343" s="89" t="s">
        <v>292</v>
      </c>
      <c r="F343" s="102"/>
    </row>
    <row r="344" spans="4:6">
      <c r="D344" s="100" t="s">
        <v>214</v>
      </c>
      <c r="E344" s="89" t="s">
        <v>278</v>
      </c>
      <c r="F344" s="102"/>
    </row>
    <row r="345" spans="4:6">
      <c r="D345" s="100" t="s">
        <v>214</v>
      </c>
      <c r="E345" s="107" t="s">
        <v>521</v>
      </c>
      <c r="F345" s="102"/>
    </row>
    <row r="346" spans="4:6">
      <c r="D346" s="100" t="s">
        <v>214</v>
      </c>
      <c r="E346" s="89" t="s">
        <v>283</v>
      </c>
      <c r="F346" s="102"/>
    </row>
    <row r="347" spans="4:6">
      <c r="D347" s="100" t="s">
        <v>214</v>
      </c>
      <c r="E347" s="89" t="s">
        <v>281</v>
      </c>
      <c r="F347" s="102"/>
    </row>
    <row r="348" spans="4:6">
      <c r="D348" s="100" t="s">
        <v>214</v>
      </c>
      <c r="E348" s="89" t="s">
        <v>282</v>
      </c>
      <c r="F348" s="102"/>
    </row>
    <row r="349" spans="4:6">
      <c r="D349" s="100" t="s">
        <v>214</v>
      </c>
      <c r="E349" s="101" t="s">
        <v>332</v>
      </c>
      <c r="F349" s="102"/>
    </row>
    <row r="350" spans="4:6">
      <c r="D350" s="100" t="s">
        <v>214</v>
      </c>
      <c r="E350" s="101" t="s">
        <v>333</v>
      </c>
      <c r="F350" s="102"/>
    </row>
    <row r="351" spans="4:6">
      <c r="D351" s="100" t="s">
        <v>214</v>
      </c>
      <c r="E351" s="107" t="s">
        <v>334</v>
      </c>
      <c r="F351" s="102"/>
    </row>
    <row r="352" spans="4:6">
      <c r="D352" s="100" t="s">
        <v>214</v>
      </c>
      <c r="E352" s="89" t="s">
        <v>273</v>
      </c>
      <c r="F352" s="102"/>
    </row>
    <row r="353" spans="4:6">
      <c r="D353" s="100" t="s">
        <v>214</v>
      </c>
      <c r="E353" s="89" t="s">
        <v>276</v>
      </c>
      <c r="F353" s="102"/>
    </row>
    <row r="354" spans="4:6">
      <c r="D354" s="100" t="s">
        <v>214</v>
      </c>
      <c r="E354" s="89" t="s">
        <v>277</v>
      </c>
      <c r="F354" s="108"/>
    </row>
    <row r="355" spans="4:6">
      <c r="D355" s="100" t="s">
        <v>214</v>
      </c>
      <c r="E355" s="107" t="s">
        <v>335</v>
      </c>
      <c r="F355" s="102"/>
    </row>
    <row r="356" spans="4:6">
      <c r="D356" s="100" t="s">
        <v>214</v>
      </c>
      <c r="E356" s="107" t="s">
        <v>336</v>
      </c>
      <c r="F356" s="102"/>
    </row>
    <row r="357" spans="4:6">
      <c r="D357" s="100" t="s">
        <v>214</v>
      </c>
      <c r="E357" s="107" t="s">
        <v>337</v>
      </c>
      <c r="F357" s="102"/>
    </row>
    <row r="358" spans="4:6">
      <c r="D358" s="100" t="s">
        <v>214</v>
      </c>
      <c r="E358" s="107" t="s">
        <v>338</v>
      </c>
      <c r="F358" s="102"/>
    </row>
    <row r="359" spans="4:6">
      <c r="D359" s="100" t="s">
        <v>214</v>
      </c>
      <c r="E359" s="107" t="s">
        <v>512</v>
      </c>
      <c r="F359" s="102"/>
    </row>
    <row r="360" spans="4:6">
      <c r="D360" s="100" t="s">
        <v>214</v>
      </c>
      <c r="E360" s="89" t="s">
        <v>279</v>
      </c>
      <c r="F360" s="102"/>
    </row>
    <row r="361" spans="4:6">
      <c r="D361" s="100" t="s">
        <v>214</v>
      </c>
      <c r="E361" s="107" t="s">
        <v>520</v>
      </c>
      <c r="F361" s="102"/>
    </row>
    <row r="362" spans="4:6">
      <c r="D362" s="100" t="s">
        <v>214</v>
      </c>
      <c r="E362" s="107" t="s">
        <v>347</v>
      </c>
      <c r="F362" s="102"/>
    </row>
    <row r="363" spans="4:6">
      <c r="D363" s="100" t="s">
        <v>214</v>
      </c>
      <c r="E363" s="89" t="s">
        <v>266</v>
      </c>
      <c r="F363" s="102"/>
    </row>
    <row r="364" spans="4:6">
      <c r="D364" s="100" t="s">
        <v>214</v>
      </c>
      <c r="E364" s="89" t="s">
        <v>263</v>
      </c>
      <c r="F364" s="102"/>
    </row>
    <row r="365" spans="4:6">
      <c r="D365" s="100" t="s">
        <v>214</v>
      </c>
      <c r="E365" s="89" t="s">
        <v>285</v>
      </c>
      <c r="F365" s="102"/>
    </row>
    <row r="366" spans="4:6">
      <c r="D366" s="100" t="s">
        <v>214</v>
      </c>
      <c r="E366" s="89" t="s">
        <v>286</v>
      </c>
      <c r="F366" s="102"/>
    </row>
    <row r="367" spans="4:6">
      <c r="D367" s="100" t="s">
        <v>214</v>
      </c>
      <c r="E367" s="89" t="s">
        <v>212</v>
      </c>
      <c r="F367" s="102"/>
    </row>
    <row r="368" spans="4:6">
      <c r="D368" s="100" t="s">
        <v>214</v>
      </c>
      <c r="E368" s="89" t="s">
        <v>287</v>
      </c>
      <c r="F368" s="102"/>
    </row>
    <row r="369" spans="4:6">
      <c r="D369" s="100" t="s">
        <v>214</v>
      </c>
      <c r="E369" s="107" t="s">
        <v>340</v>
      </c>
      <c r="F369" s="102"/>
    </row>
    <row r="370" spans="4:6">
      <c r="D370" s="100" t="s">
        <v>214</v>
      </c>
      <c r="E370" s="89" t="s">
        <v>264</v>
      </c>
      <c r="F370" s="102"/>
    </row>
    <row r="371" spans="4:6">
      <c r="D371" s="100" t="s">
        <v>214</v>
      </c>
      <c r="E371" s="107" t="s">
        <v>341</v>
      </c>
      <c r="F371" s="102"/>
    </row>
    <row r="372" spans="4:6">
      <c r="D372" s="100" t="s">
        <v>214</v>
      </c>
      <c r="E372" s="89" t="s">
        <v>270</v>
      </c>
      <c r="F372" s="102"/>
    </row>
    <row r="373" spans="4:6">
      <c r="D373" s="100" t="s">
        <v>214</v>
      </c>
      <c r="E373" s="89" t="s">
        <v>280</v>
      </c>
      <c r="F373" s="102"/>
    </row>
    <row r="374" spans="4:6">
      <c r="D374" s="100" t="s">
        <v>214</v>
      </c>
      <c r="E374" s="107" t="s">
        <v>342</v>
      </c>
      <c r="F374" s="102"/>
    </row>
    <row r="375" spans="4:6">
      <c r="D375" s="100" t="s">
        <v>214</v>
      </c>
      <c r="E375" s="107" t="s">
        <v>343</v>
      </c>
      <c r="F375" s="102"/>
    </row>
    <row r="376" spans="4:6">
      <c r="D376" s="100" t="s">
        <v>214</v>
      </c>
      <c r="E376" s="89" t="s">
        <v>284</v>
      </c>
      <c r="F376" s="102"/>
    </row>
    <row r="377" spans="4:6">
      <c r="D377" s="100" t="s">
        <v>214</v>
      </c>
      <c r="E377" s="89" t="s">
        <v>274</v>
      </c>
      <c r="F377" s="102"/>
    </row>
    <row r="378" spans="4:6">
      <c r="D378" s="100" t="s">
        <v>214</v>
      </c>
      <c r="E378" s="107" t="s">
        <v>348</v>
      </c>
      <c r="F378" s="102"/>
    </row>
    <row r="379" spans="4:6">
      <c r="D379" s="100" t="s">
        <v>214</v>
      </c>
      <c r="E379" s="107" t="s">
        <v>345</v>
      </c>
      <c r="F379" s="102"/>
    </row>
    <row r="380" spans="4:6">
      <c r="D380" s="100" t="s">
        <v>214</v>
      </c>
      <c r="E380" s="89" t="s">
        <v>289</v>
      </c>
      <c r="F380" s="102"/>
    </row>
    <row r="381" spans="4:6">
      <c r="D381" s="100" t="s">
        <v>214</v>
      </c>
      <c r="E381" s="89" t="s">
        <v>288</v>
      </c>
      <c r="F381" s="102"/>
    </row>
    <row r="382" spans="4:6">
      <c r="D382" s="100" t="s">
        <v>214</v>
      </c>
      <c r="E382" s="89" t="s">
        <v>294</v>
      </c>
      <c r="F382" s="102"/>
    </row>
    <row r="383" spans="4:6">
      <c r="D383" s="100" t="s">
        <v>214</v>
      </c>
      <c r="E383" s="101" t="s">
        <v>234</v>
      </c>
      <c r="F383" s="102"/>
    </row>
    <row r="384" spans="4:6">
      <c r="D384" s="100" t="s">
        <v>214</v>
      </c>
      <c r="E384" s="89" t="s">
        <v>234</v>
      </c>
      <c r="F384" s="102"/>
    </row>
    <row r="385" spans="4:6">
      <c r="D385" s="100" t="s">
        <v>214</v>
      </c>
      <c r="E385" s="107" t="s">
        <v>513</v>
      </c>
      <c r="F385" s="102"/>
    </row>
    <row r="386" spans="4:6">
      <c r="D386" s="100" t="s">
        <v>214</v>
      </c>
      <c r="E386" s="107" t="s">
        <v>514</v>
      </c>
      <c r="F386" s="102"/>
    </row>
    <row r="387" spans="4:6">
      <c r="D387" s="100" t="s">
        <v>214</v>
      </c>
      <c r="E387" s="107" t="s">
        <v>515</v>
      </c>
      <c r="F387" s="102"/>
    </row>
    <row r="388" spans="4:6">
      <c r="D388" s="100" t="s">
        <v>214</v>
      </c>
      <c r="E388" s="89" t="s">
        <v>290</v>
      </c>
      <c r="F388" s="102"/>
    </row>
    <row r="389" spans="4:6">
      <c r="D389" s="100" t="s">
        <v>214</v>
      </c>
      <c r="E389" s="107" t="s">
        <v>522</v>
      </c>
      <c r="F389" s="102"/>
    </row>
    <row r="390" spans="4:6">
      <c r="D390" s="100" t="s">
        <v>214</v>
      </c>
      <c r="E390" s="89" t="s">
        <v>275</v>
      </c>
      <c r="F390" s="102"/>
    </row>
    <row r="391" spans="4:6">
      <c r="D391" s="100" t="s">
        <v>214</v>
      </c>
      <c r="E391" s="89" t="s">
        <v>267</v>
      </c>
      <c r="F391" s="102"/>
    </row>
    <row r="392" spans="4:6">
      <c r="D392" s="100" t="s">
        <v>214</v>
      </c>
      <c r="E392" s="89" t="s">
        <v>268</v>
      </c>
      <c r="F392" s="102"/>
    </row>
    <row r="393" spans="4:6">
      <c r="D393" s="100" t="s">
        <v>214</v>
      </c>
      <c r="E393" s="89" t="s">
        <v>269</v>
      </c>
      <c r="F393" s="102"/>
    </row>
    <row r="394" spans="4:6">
      <c r="D394" s="100" t="s">
        <v>214</v>
      </c>
      <c r="E394" s="107" t="s">
        <v>516</v>
      </c>
      <c r="F394" s="102"/>
    </row>
    <row r="395" spans="4:6">
      <c r="D395" s="100" t="s">
        <v>214</v>
      </c>
      <c r="E395" s="107" t="s">
        <v>517</v>
      </c>
      <c r="F395" s="102"/>
    </row>
    <row r="396" spans="4:6">
      <c r="D396" s="100" t="s">
        <v>214</v>
      </c>
      <c r="E396" s="89" t="s">
        <v>265</v>
      </c>
      <c r="F396" s="102"/>
    </row>
    <row r="397" spans="4:6">
      <c r="D397" s="100" t="s">
        <v>214</v>
      </c>
      <c r="E397" s="89" t="s">
        <v>272</v>
      </c>
      <c r="F397" s="102"/>
    </row>
    <row r="398" spans="4:6">
      <c r="D398" s="100" t="s">
        <v>214</v>
      </c>
      <c r="E398" s="107" t="s">
        <v>518</v>
      </c>
      <c r="F398" s="102"/>
    </row>
    <row r="399" spans="4:6">
      <c r="D399" s="100" t="s">
        <v>214</v>
      </c>
      <c r="E399" s="89" t="s">
        <v>260</v>
      </c>
      <c r="F399" s="102"/>
    </row>
    <row r="400" spans="4:6">
      <c r="D400" s="100" t="s">
        <v>214</v>
      </c>
      <c r="E400" s="89" t="s">
        <v>259</v>
      </c>
      <c r="F400" s="102"/>
    </row>
    <row r="401" spans="4:6">
      <c r="D401" s="100" t="s">
        <v>214</v>
      </c>
      <c r="E401" s="107" t="s">
        <v>519</v>
      </c>
      <c r="F401" s="102"/>
    </row>
    <row r="402" spans="4:6">
      <c r="D402" s="100" t="s">
        <v>214</v>
      </c>
      <c r="E402" s="89" t="s">
        <v>261</v>
      </c>
      <c r="F402" s="102"/>
    </row>
    <row r="403" spans="4:6">
      <c r="D403" s="100" t="s">
        <v>214</v>
      </c>
      <c r="E403" s="89" t="s">
        <v>233</v>
      </c>
      <c r="F403" s="102"/>
    </row>
    <row r="404" spans="4:6">
      <c r="D404" s="100" t="s">
        <v>214</v>
      </c>
      <c r="E404" s="89" t="s">
        <v>232</v>
      </c>
      <c r="F404" s="102"/>
    </row>
    <row r="405" spans="4:6">
      <c r="D405" s="100" t="s">
        <v>214</v>
      </c>
      <c r="E405" s="89" t="s">
        <v>271</v>
      </c>
      <c r="F405" s="102"/>
    </row>
    <row r="406" spans="4:6">
      <c r="D406" s="100" t="s">
        <v>214</v>
      </c>
      <c r="E406" s="107" t="s">
        <v>346</v>
      </c>
      <c r="F406" s="102"/>
    </row>
    <row r="407" spans="4:6">
      <c r="D407" s="100" t="s">
        <v>215</v>
      </c>
      <c r="E407" s="101" t="s">
        <v>8</v>
      </c>
      <c r="F407" s="108"/>
    </row>
    <row r="408" spans="4:6">
      <c r="D408" s="100" t="s">
        <v>215</v>
      </c>
      <c r="E408" s="101" t="s">
        <v>597</v>
      </c>
      <c r="F408" s="108"/>
    </row>
    <row r="409" spans="4:6">
      <c r="D409" s="100" t="s">
        <v>215</v>
      </c>
      <c r="E409" s="101" t="s">
        <v>0</v>
      </c>
      <c r="F409" s="108"/>
    </row>
    <row r="410" spans="4:6">
      <c r="D410" s="100" t="s">
        <v>215</v>
      </c>
      <c r="E410" s="101" t="s">
        <v>68</v>
      </c>
      <c r="F410" s="108"/>
    </row>
    <row r="411" spans="4:6">
      <c r="D411" s="100" t="s">
        <v>215</v>
      </c>
      <c r="E411" s="101" t="s">
        <v>598</v>
      </c>
      <c r="F411" s="108"/>
    </row>
    <row r="412" spans="4:6">
      <c r="D412" s="100" t="s">
        <v>215</v>
      </c>
      <c r="E412" s="101" t="s">
        <v>3</v>
      </c>
      <c r="F412" s="108"/>
    </row>
    <row r="413" spans="4:6">
      <c r="D413" s="100" t="s">
        <v>215</v>
      </c>
      <c r="E413" s="101" t="s">
        <v>596</v>
      </c>
      <c r="F413" s="108"/>
    </row>
    <row r="414" spans="4:6">
      <c r="D414" s="100" t="s">
        <v>215</v>
      </c>
      <c r="E414" s="101" t="s">
        <v>4</v>
      </c>
      <c r="F414" s="108"/>
    </row>
    <row r="415" spans="4:6">
      <c r="D415" s="100" t="s">
        <v>215</v>
      </c>
      <c r="E415" s="101" t="s">
        <v>73</v>
      </c>
      <c r="F415" s="108"/>
    </row>
    <row r="416" spans="4:6">
      <c r="D416" s="100" t="s">
        <v>215</v>
      </c>
      <c r="E416" s="101" t="s">
        <v>20</v>
      </c>
      <c r="F416" s="108"/>
    </row>
    <row r="417" spans="4:6">
      <c r="D417" s="100" t="s">
        <v>215</v>
      </c>
      <c r="E417" s="101" t="s">
        <v>76</v>
      </c>
      <c r="F417" s="108"/>
    </row>
    <row r="418" spans="4:6">
      <c r="D418" s="100" t="s">
        <v>215</v>
      </c>
      <c r="E418" s="101" t="s">
        <v>27</v>
      </c>
      <c r="F418" s="108"/>
    </row>
    <row r="419" spans="4:6">
      <c r="D419" s="100" t="s">
        <v>215</v>
      </c>
      <c r="E419" s="101" t="s">
        <v>80</v>
      </c>
      <c r="F419" s="102"/>
    </row>
    <row r="420" spans="4:6">
      <c r="D420" s="100" t="s">
        <v>215</v>
      </c>
      <c r="E420" s="101" t="s">
        <v>81</v>
      </c>
      <c r="F420" s="102"/>
    </row>
    <row r="421" spans="4:6">
      <c r="D421" s="100" t="s">
        <v>215</v>
      </c>
      <c r="E421" s="101" t="s">
        <v>90</v>
      </c>
      <c r="F421" s="102"/>
    </row>
    <row r="422" spans="4:6">
      <c r="D422" s="100" t="s">
        <v>661</v>
      </c>
      <c r="E422" s="105" t="s">
        <v>21</v>
      </c>
      <c r="F422" s="102"/>
    </row>
    <row r="423" spans="4:6">
      <c r="D423" s="100" t="s">
        <v>661</v>
      </c>
      <c r="E423" s="105" t="s">
        <v>20</v>
      </c>
      <c r="F423" s="102"/>
    </row>
    <row r="424" spans="4:6">
      <c r="D424" s="100" t="s">
        <v>303</v>
      </c>
      <c r="E424" s="101" t="s">
        <v>331</v>
      </c>
      <c r="F424" s="102"/>
    </row>
    <row r="425" spans="4:6">
      <c r="D425" s="120" t="s">
        <v>576</v>
      </c>
      <c r="E425" s="101" t="s">
        <v>331</v>
      </c>
      <c r="F425" s="108"/>
    </row>
    <row r="426" spans="4:6">
      <c r="D426" s="100" t="s">
        <v>577</v>
      </c>
      <c r="E426" s="101" t="s">
        <v>331</v>
      </c>
      <c r="F426" s="102"/>
    </row>
    <row r="427" spans="4:6">
      <c r="D427" s="100" t="s">
        <v>306</v>
      </c>
      <c r="E427" s="101" t="s">
        <v>331</v>
      </c>
      <c r="F427" s="102"/>
    </row>
    <row r="428" spans="4:6">
      <c r="D428" s="120" t="s">
        <v>304</v>
      </c>
      <c r="E428" s="101" t="s">
        <v>331</v>
      </c>
      <c r="F428" s="108"/>
    </row>
    <row r="429" spans="4:6">
      <c r="D429" s="100" t="s">
        <v>305</v>
      </c>
      <c r="E429" s="101" t="s">
        <v>331</v>
      </c>
      <c r="F429" s="102"/>
    </row>
    <row r="430" spans="4:6">
      <c r="D430" s="120" t="s">
        <v>49</v>
      </c>
      <c r="E430" s="101" t="s">
        <v>331</v>
      </c>
      <c r="F430" s="108"/>
    </row>
    <row r="431" spans="4:6">
      <c r="D431" s="120" t="s">
        <v>12</v>
      </c>
      <c r="E431" s="116" t="s">
        <v>96</v>
      </c>
      <c r="F431" s="108"/>
    </row>
    <row r="432" spans="4:6">
      <c r="D432" s="120" t="s">
        <v>12</v>
      </c>
      <c r="E432" s="116" t="s">
        <v>97</v>
      </c>
      <c r="F432" s="108"/>
    </row>
    <row r="433" spans="4:6">
      <c r="D433" s="120" t="s">
        <v>12</v>
      </c>
      <c r="E433" s="116" t="s">
        <v>98</v>
      </c>
      <c r="F433" s="108"/>
    </row>
    <row r="434" spans="4:6">
      <c r="D434" s="120" t="s">
        <v>12</v>
      </c>
      <c r="E434" s="116" t="s">
        <v>99</v>
      </c>
      <c r="F434" s="108"/>
    </row>
    <row r="435" spans="4:6">
      <c r="D435" s="120" t="s">
        <v>12</v>
      </c>
      <c r="E435" s="116" t="s">
        <v>100</v>
      </c>
      <c r="F435" s="108"/>
    </row>
    <row r="436" spans="4:6">
      <c r="D436" s="120" t="s">
        <v>12</v>
      </c>
      <c r="E436" s="116" t="s">
        <v>101</v>
      </c>
      <c r="F436" s="108"/>
    </row>
    <row r="437" spans="4:6">
      <c r="D437" s="120" t="s">
        <v>12</v>
      </c>
      <c r="E437" s="116" t="s">
        <v>102</v>
      </c>
      <c r="F437" s="108"/>
    </row>
    <row r="438" spans="4:6">
      <c r="D438" s="120" t="s">
        <v>12</v>
      </c>
      <c r="E438" s="116" t="s">
        <v>103</v>
      </c>
      <c r="F438" s="108"/>
    </row>
    <row r="439" spans="4:6">
      <c r="D439" s="120" t="s">
        <v>12</v>
      </c>
      <c r="E439" s="116" t="s">
        <v>104</v>
      </c>
      <c r="F439" s="108"/>
    </row>
    <row r="440" spans="4:6">
      <c r="D440" s="120" t="s">
        <v>12</v>
      </c>
      <c r="E440" s="116" t="s">
        <v>105</v>
      </c>
      <c r="F440" s="108"/>
    </row>
    <row r="441" spans="4:6">
      <c r="D441" s="120" t="s">
        <v>12</v>
      </c>
      <c r="E441" s="116" t="s">
        <v>105</v>
      </c>
      <c r="F441" s="108"/>
    </row>
    <row r="442" spans="4:6">
      <c r="D442" s="120" t="s">
        <v>12</v>
      </c>
      <c r="E442" s="116" t="s">
        <v>106</v>
      </c>
      <c r="F442" s="108"/>
    </row>
    <row r="443" spans="4:6">
      <c r="D443" s="120" t="s">
        <v>12</v>
      </c>
      <c r="E443" s="116" t="s">
        <v>159</v>
      </c>
      <c r="F443" s="108"/>
    </row>
    <row r="444" spans="4:6">
      <c r="D444" s="120" t="s">
        <v>12</v>
      </c>
      <c r="E444" s="116" t="s">
        <v>160</v>
      </c>
      <c r="F444" s="108"/>
    </row>
    <row r="445" spans="4:6">
      <c r="D445" s="120" t="s">
        <v>12</v>
      </c>
      <c r="E445" s="116" t="s">
        <v>107</v>
      </c>
      <c r="F445" s="108"/>
    </row>
    <row r="446" spans="4:6">
      <c r="D446" s="120" t="s">
        <v>12</v>
      </c>
      <c r="E446" s="116" t="s">
        <v>108</v>
      </c>
      <c r="F446" s="108"/>
    </row>
    <row r="447" spans="4:6">
      <c r="D447" s="120" t="s">
        <v>12</v>
      </c>
      <c r="E447" s="116" t="s">
        <v>109</v>
      </c>
      <c r="F447" s="108"/>
    </row>
    <row r="448" spans="4:6">
      <c r="D448" s="120" t="s">
        <v>12</v>
      </c>
      <c r="E448" s="116" t="s">
        <v>110</v>
      </c>
      <c r="F448" s="108"/>
    </row>
    <row r="449" spans="4:6">
      <c r="D449" s="120" t="s">
        <v>12</v>
      </c>
      <c r="E449" s="116" t="s">
        <v>111</v>
      </c>
      <c r="F449" s="102"/>
    </row>
    <row r="450" spans="4:6">
      <c r="D450" s="120" t="s">
        <v>12</v>
      </c>
      <c r="E450" s="116" t="s">
        <v>112</v>
      </c>
      <c r="F450" s="102"/>
    </row>
    <row r="451" spans="4:6">
      <c r="D451" s="120" t="s">
        <v>12</v>
      </c>
      <c r="E451" s="116" t="s">
        <v>161</v>
      </c>
      <c r="F451" s="102"/>
    </row>
    <row r="452" spans="4:6">
      <c r="D452" s="120" t="s">
        <v>12</v>
      </c>
      <c r="E452" s="116" t="s">
        <v>162</v>
      </c>
      <c r="F452" s="102"/>
    </row>
    <row r="453" spans="4:6">
      <c r="D453" s="120" t="s">
        <v>12</v>
      </c>
      <c r="E453" s="116" t="s">
        <v>163</v>
      </c>
      <c r="F453" s="102"/>
    </row>
    <row r="454" spans="4:6">
      <c r="D454" s="120" t="s">
        <v>12</v>
      </c>
      <c r="E454" s="116" t="s">
        <v>114</v>
      </c>
      <c r="F454" s="102"/>
    </row>
    <row r="455" spans="4:6">
      <c r="D455" s="120" t="s">
        <v>12</v>
      </c>
      <c r="E455" s="116" t="s">
        <v>115</v>
      </c>
      <c r="F455" s="102"/>
    </row>
    <row r="456" spans="4:6">
      <c r="D456" s="120" t="s">
        <v>12</v>
      </c>
      <c r="E456" s="116" t="s">
        <v>116</v>
      </c>
      <c r="F456" s="102"/>
    </row>
    <row r="457" spans="4:6">
      <c r="D457" s="120" t="s">
        <v>12</v>
      </c>
      <c r="E457" s="116" t="s">
        <v>117</v>
      </c>
      <c r="F457" s="102"/>
    </row>
    <row r="458" spans="4:6">
      <c r="D458" s="120" t="s">
        <v>12</v>
      </c>
      <c r="E458" s="116" t="s">
        <v>113</v>
      </c>
      <c r="F458" s="102"/>
    </row>
    <row r="459" spans="4:6">
      <c r="D459" s="120" t="s">
        <v>12</v>
      </c>
      <c r="E459" s="116" t="s">
        <v>119</v>
      </c>
      <c r="F459" s="102"/>
    </row>
    <row r="460" spans="4:6">
      <c r="D460" s="120" t="s">
        <v>12</v>
      </c>
      <c r="E460" s="116" t="s">
        <v>118</v>
      </c>
      <c r="F460" s="102"/>
    </row>
    <row r="461" spans="4:6">
      <c r="D461" s="120" t="s">
        <v>12</v>
      </c>
      <c r="E461" s="116" t="s">
        <v>120</v>
      </c>
      <c r="F461" s="102"/>
    </row>
    <row r="462" spans="4:6">
      <c r="D462" s="120" t="s">
        <v>12</v>
      </c>
      <c r="E462" s="116" t="s">
        <v>121</v>
      </c>
      <c r="F462" s="102"/>
    </row>
    <row r="463" spans="4:6">
      <c r="D463" s="120" t="s">
        <v>12</v>
      </c>
      <c r="E463" s="116" t="s">
        <v>122</v>
      </c>
      <c r="F463" s="102"/>
    </row>
    <row r="464" spans="4:6">
      <c r="D464" s="120" t="s">
        <v>12</v>
      </c>
      <c r="E464" s="116" t="s">
        <v>123</v>
      </c>
      <c r="F464" s="102"/>
    </row>
    <row r="465" spans="4:6">
      <c r="D465" s="120" t="s">
        <v>12</v>
      </c>
      <c r="E465" s="116" t="s">
        <v>124</v>
      </c>
      <c r="F465" s="102"/>
    </row>
    <row r="466" spans="4:6">
      <c r="D466" s="120" t="s">
        <v>12</v>
      </c>
      <c r="E466" s="116" t="s">
        <v>125</v>
      </c>
      <c r="F466" s="102"/>
    </row>
    <row r="467" spans="4:6">
      <c r="D467" s="120" t="s">
        <v>12</v>
      </c>
      <c r="E467" s="116" t="s">
        <v>126</v>
      </c>
      <c r="F467" s="102"/>
    </row>
    <row r="468" spans="4:6">
      <c r="D468" s="120" t="s">
        <v>12</v>
      </c>
      <c r="E468" s="116" t="s">
        <v>127</v>
      </c>
      <c r="F468" s="102"/>
    </row>
    <row r="469" spans="4:6">
      <c r="D469" s="120" t="s">
        <v>12</v>
      </c>
      <c r="E469" s="116" t="s">
        <v>128</v>
      </c>
      <c r="F469" s="102"/>
    </row>
    <row r="470" spans="4:6">
      <c r="D470" s="120" t="s">
        <v>12</v>
      </c>
      <c r="E470" s="116" t="s">
        <v>129</v>
      </c>
      <c r="F470" s="102"/>
    </row>
    <row r="471" spans="4:6">
      <c r="D471" s="120" t="s">
        <v>12</v>
      </c>
      <c r="E471" s="116" t="s">
        <v>130</v>
      </c>
      <c r="F471" s="102"/>
    </row>
    <row r="472" spans="4:6">
      <c r="D472" s="120" t="s">
        <v>12</v>
      </c>
      <c r="E472" s="116" t="s">
        <v>131</v>
      </c>
      <c r="F472" s="102"/>
    </row>
    <row r="473" spans="4:6">
      <c r="D473" s="120" t="s">
        <v>12</v>
      </c>
      <c r="E473" s="116" t="s">
        <v>132</v>
      </c>
      <c r="F473" s="102"/>
    </row>
    <row r="474" spans="4:6">
      <c r="D474" s="120" t="s">
        <v>12</v>
      </c>
      <c r="E474" s="116" t="s">
        <v>133</v>
      </c>
      <c r="F474" s="102"/>
    </row>
    <row r="475" spans="4:6">
      <c r="D475" s="120" t="s">
        <v>12</v>
      </c>
      <c r="E475" s="116" t="s">
        <v>134</v>
      </c>
      <c r="F475" s="102"/>
    </row>
    <row r="476" spans="4:6">
      <c r="D476" s="120" t="s">
        <v>12</v>
      </c>
      <c r="E476" s="116" t="s">
        <v>135</v>
      </c>
      <c r="F476" s="102"/>
    </row>
    <row r="477" spans="4:6">
      <c r="D477" s="120" t="s">
        <v>12</v>
      </c>
      <c r="E477" s="116" t="s">
        <v>136</v>
      </c>
      <c r="F477" s="102"/>
    </row>
    <row r="478" spans="4:6">
      <c r="D478" s="120" t="s">
        <v>12</v>
      </c>
      <c r="E478" s="116" t="s">
        <v>137</v>
      </c>
      <c r="F478" s="102"/>
    </row>
    <row r="479" spans="4:6">
      <c r="D479" s="120" t="s">
        <v>12</v>
      </c>
      <c r="E479" s="116" t="s">
        <v>138</v>
      </c>
      <c r="F479" s="102"/>
    </row>
    <row r="480" spans="4:6">
      <c r="D480" s="120" t="s">
        <v>12</v>
      </c>
      <c r="E480" s="116" t="s">
        <v>140</v>
      </c>
      <c r="F480" s="102"/>
    </row>
    <row r="481" spans="4:6">
      <c r="D481" s="120" t="s">
        <v>12</v>
      </c>
      <c r="E481" s="116" t="s">
        <v>141</v>
      </c>
      <c r="F481" s="102"/>
    </row>
    <row r="482" spans="4:6">
      <c r="D482" s="120" t="s">
        <v>12</v>
      </c>
      <c r="E482" s="116" t="s">
        <v>142</v>
      </c>
      <c r="F482" s="102"/>
    </row>
    <row r="483" spans="4:6">
      <c r="D483" s="120" t="s">
        <v>12</v>
      </c>
      <c r="E483" s="116" t="s">
        <v>143</v>
      </c>
      <c r="F483" s="102"/>
    </row>
    <row r="484" spans="4:6">
      <c r="D484" s="120" t="s">
        <v>12</v>
      </c>
      <c r="E484" s="116" t="s">
        <v>144</v>
      </c>
      <c r="F484" s="102"/>
    </row>
    <row r="485" spans="4:6">
      <c r="D485" s="120" t="s">
        <v>12</v>
      </c>
      <c r="E485" s="116" t="s">
        <v>145</v>
      </c>
      <c r="F485" s="102"/>
    </row>
    <row r="486" spans="4:6">
      <c r="D486" s="120" t="s">
        <v>12</v>
      </c>
      <c r="E486" s="116" t="s">
        <v>146</v>
      </c>
      <c r="F486" s="102"/>
    </row>
    <row r="487" spans="4:6">
      <c r="D487" s="120" t="s">
        <v>12</v>
      </c>
      <c r="E487" s="116" t="s">
        <v>147</v>
      </c>
      <c r="F487" s="102"/>
    </row>
    <row r="488" spans="4:6">
      <c r="D488" s="120" t="s">
        <v>12</v>
      </c>
      <c r="E488" s="116" t="s">
        <v>148</v>
      </c>
      <c r="F488" s="102"/>
    </row>
    <row r="489" spans="4:6">
      <c r="D489" s="120" t="s">
        <v>12</v>
      </c>
      <c r="E489" s="116" t="s">
        <v>139</v>
      </c>
      <c r="F489" s="102"/>
    </row>
    <row r="490" spans="4:6">
      <c r="D490" s="120" t="s">
        <v>12</v>
      </c>
      <c r="E490" s="116" t="s">
        <v>164</v>
      </c>
      <c r="F490" s="102"/>
    </row>
    <row r="491" spans="4:6">
      <c r="D491" s="120" t="s">
        <v>12</v>
      </c>
      <c r="E491" s="116" t="s">
        <v>149</v>
      </c>
      <c r="F491" s="102"/>
    </row>
    <row r="492" spans="4:6">
      <c r="D492" s="120" t="s">
        <v>12</v>
      </c>
      <c r="E492" s="116" t="s">
        <v>150</v>
      </c>
      <c r="F492" s="102"/>
    </row>
    <row r="493" spans="4:6">
      <c r="D493" s="120" t="s">
        <v>12</v>
      </c>
      <c r="E493" s="116" t="s">
        <v>151</v>
      </c>
      <c r="F493" s="102"/>
    </row>
    <row r="494" spans="4:6">
      <c r="D494" s="120" t="s">
        <v>12</v>
      </c>
      <c r="E494" s="116" t="s">
        <v>152</v>
      </c>
      <c r="F494" s="102"/>
    </row>
    <row r="495" spans="4:6">
      <c r="D495" s="120" t="s">
        <v>12</v>
      </c>
      <c r="E495" s="116" t="s">
        <v>153</v>
      </c>
      <c r="F495" s="102"/>
    </row>
    <row r="496" spans="4:6">
      <c r="D496" s="120" t="s">
        <v>12</v>
      </c>
      <c r="E496" s="116" t="s">
        <v>154</v>
      </c>
      <c r="F496" s="102"/>
    </row>
    <row r="497" spans="3:7">
      <c r="D497" s="120" t="s">
        <v>12</v>
      </c>
      <c r="E497" s="116" t="s">
        <v>155</v>
      </c>
      <c r="F497" s="102"/>
    </row>
    <row r="498" spans="3:7">
      <c r="D498" s="120" t="s">
        <v>12</v>
      </c>
      <c r="E498" s="116" t="s">
        <v>156</v>
      </c>
      <c r="F498" s="102"/>
    </row>
    <row r="499" spans="3:7">
      <c r="D499" s="120" t="s">
        <v>12</v>
      </c>
      <c r="E499" s="116" t="s">
        <v>157</v>
      </c>
      <c r="F499" s="102"/>
    </row>
    <row r="500" spans="3:7">
      <c r="D500" s="120" t="s">
        <v>12</v>
      </c>
      <c r="E500" s="116" t="s">
        <v>158</v>
      </c>
      <c r="F500" s="102"/>
    </row>
    <row r="501" spans="3:7">
      <c r="D501" s="120" t="s">
        <v>12</v>
      </c>
      <c r="E501" s="116" t="s">
        <v>165</v>
      </c>
      <c r="F501" s="102"/>
    </row>
    <row r="502" spans="3:7">
      <c r="D502" s="120" t="s">
        <v>12</v>
      </c>
      <c r="E502" s="116" t="s">
        <v>166</v>
      </c>
      <c r="F502" s="102"/>
    </row>
    <row r="503" spans="3:7">
      <c r="D503" s="120" t="s">
        <v>12</v>
      </c>
      <c r="E503" s="116" t="s">
        <v>167</v>
      </c>
      <c r="F503" s="102"/>
    </row>
    <row r="504" spans="3:7">
      <c r="D504" s="120" t="s">
        <v>12</v>
      </c>
      <c r="E504" s="116" t="s">
        <v>168</v>
      </c>
      <c r="F504" s="102"/>
    </row>
    <row r="505" spans="3:7">
      <c r="D505" s="120" t="s">
        <v>12</v>
      </c>
      <c r="E505" s="116" t="s">
        <v>169</v>
      </c>
      <c r="F505" s="102"/>
    </row>
    <row r="506" spans="3:7">
      <c r="D506" s="120" t="s">
        <v>12</v>
      </c>
      <c r="E506" s="116" t="s">
        <v>171</v>
      </c>
      <c r="F506" s="102"/>
    </row>
    <row r="507" spans="3:7">
      <c r="D507" s="120" t="s">
        <v>12</v>
      </c>
      <c r="E507" s="116" t="s">
        <v>172</v>
      </c>
      <c r="F507" s="102"/>
    </row>
    <row r="508" spans="3:7">
      <c r="D508" s="120" t="s">
        <v>12</v>
      </c>
      <c r="E508" s="116" t="s">
        <v>173</v>
      </c>
      <c r="F508" s="102"/>
    </row>
    <row r="509" spans="3:7">
      <c r="D509" s="120" t="s">
        <v>12</v>
      </c>
      <c r="E509" s="116" t="s">
        <v>174</v>
      </c>
      <c r="F509" s="102"/>
    </row>
    <row r="510" spans="3:7">
      <c r="C510" s="103"/>
      <c r="D510" s="120" t="s">
        <v>12</v>
      </c>
      <c r="E510" s="116" t="s">
        <v>175</v>
      </c>
      <c r="F510" s="102"/>
      <c r="G510" s="103"/>
    </row>
    <row r="511" spans="3:7">
      <c r="D511" s="120" t="s">
        <v>12</v>
      </c>
      <c r="E511" s="116" t="s">
        <v>176</v>
      </c>
      <c r="F511" s="102"/>
    </row>
    <row r="512" spans="3:7">
      <c r="D512" s="120" t="s">
        <v>12</v>
      </c>
      <c r="E512" s="116" t="s">
        <v>177</v>
      </c>
      <c r="F512" s="102"/>
    </row>
    <row r="513" spans="4:6">
      <c r="D513" s="120" t="s">
        <v>12</v>
      </c>
      <c r="E513" s="116" t="s">
        <v>178</v>
      </c>
      <c r="F513" s="102"/>
    </row>
    <row r="514" spans="4:6">
      <c r="D514" s="120" t="s">
        <v>12</v>
      </c>
      <c r="E514" s="116" t="s">
        <v>179</v>
      </c>
      <c r="F514" s="102"/>
    </row>
    <row r="515" spans="4:6">
      <c r="D515" s="120" t="s">
        <v>12</v>
      </c>
      <c r="E515" s="116" t="s">
        <v>197</v>
      </c>
      <c r="F515" s="102"/>
    </row>
    <row r="516" spans="4:6">
      <c r="D516" s="120" t="s">
        <v>12</v>
      </c>
      <c r="E516" s="116" t="s">
        <v>180</v>
      </c>
      <c r="F516" s="102"/>
    </row>
    <row r="517" spans="4:6">
      <c r="D517" s="120" t="s">
        <v>12</v>
      </c>
      <c r="E517" s="116" t="s">
        <v>181</v>
      </c>
      <c r="F517" s="102"/>
    </row>
    <row r="518" spans="4:6">
      <c r="D518" s="120" t="s">
        <v>12</v>
      </c>
      <c r="E518" s="116" t="s">
        <v>182</v>
      </c>
      <c r="F518" s="102"/>
    </row>
    <row r="519" spans="4:6">
      <c r="D519" s="120" t="s">
        <v>12</v>
      </c>
      <c r="E519" s="116" t="s">
        <v>183</v>
      </c>
      <c r="F519" s="102"/>
    </row>
    <row r="520" spans="4:6">
      <c r="D520" s="120" t="s">
        <v>12</v>
      </c>
      <c r="E520" s="116" t="s">
        <v>184</v>
      </c>
      <c r="F520" s="102"/>
    </row>
    <row r="521" spans="4:6">
      <c r="D521" s="120" t="s">
        <v>12</v>
      </c>
      <c r="E521" s="116" t="s">
        <v>185</v>
      </c>
      <c r="F521" s="102"/>
    </row>
    <row r="522" spans="4:6">
      <c r="D522" s="120" t="s">
        <v>12</v>
      </c>
      <c r="E522" s="116" t="s">
        <v>186</v>
      </c>
      <c r="F522" s="102"/>
    </row>
    <row r="523" spans="4:6">
      <c r="D523" s="120" t="s">
        <v>12</v>
      </c>
      <c r="E523" s="116" t="s">
        <v>187</v>
      </c>
      <c r="F523" s="102"/>
    </row>
    <row r="524" spans="4:6">
      <c r="D524" s="120" t="s">
        <v>12</v>
      </c>
      <c r="E524" s="116" t="s">
        <v>188</v>
      </c>
      <c r="F524" s="102"/>
    </row>
    <row r="525" spans="4:6">
      <c r="D525" s="120" t="s">
        <v>12</v>
      </c>
      <c r="E525" s="116" t="s">
        <v>189</v>
      </c>
      <c r="F525" s="102"/>
    </row>
    <row r="526" spans="4:6">
      <c r="D526" s="120" t="s">
        <v>12</v>
      </c>
      <c r="E526" s="116" t="s">
        <v>246</v>
      </c>
      <c r="F526" s="102"/>
    </row>
    <row r="527" spans="4:6">
      <c r="D527" s="120" t="s">
        <v>12</v>
      </c>
      <c r="E527" s="116" t="s">
        <v>190</v>
      </c>
      <c r="F527" s="102"/>
    </row>
    <row r="528" spans="4:6">
      <c r="D528" s="120" t="s">
        <v>12</v>
      </c>
      <c r="E528" s="116" t="s">
        <v>191</v>
      </c>
      <c r="F528" s="102"/>
    </row>
    <row r="529" spans="4:6">
      <c r="D529" s="120" t="s">
        <v>12</v>
      </c>
      <c r="E529" s="116" t="s">
        <v>192</v>
      </c>
      <c r="F529" s="102"/>
    </row>
    <row r="530" spans="4:6">
      <c r="D530" s="120" t="s">
        <v>12</v>
      </c>
      <c r="E530" s="116" t="s">
        <v>193</v>
      </c>
      <c r="F530" s="102"/>
    </row>
    <row r="531" spans="4:6">
      <c r="D531" s="120" t="s">
        <v>12</v>
      </c>
      <c r="E531" s="116" t="s">
        <v>194</v>
      </c>
      <c r="F531" s="102"/>
    </row>
    <row r="532" spans="4:6">
      <c r="D532" s="120" t="s">
        <v>12</v>
      </c>
      <c r="E532" s="116" t="s">
        <v>195</v>
      </c>
      <c r="F532" s="102"/>
    </row>
    <row r="533" spans="4:6">
      <c r="D533" s="120" t="s">
        <v>12</v>
      </c>
      <c r="E533" s="116" t="s">
        <v>196</v>
      </c>
      <c r="F533" s="102"/>
    </row>
    <row r="534" spans="4:6">
      <c r="D534" s="120" t="s">
        <v>12</v>
      </c>
      <c r="E534" s="116" t="s">
        <v>198</v>
      </c>
      <c r="F534" s="102"/>
    </row>
    <row r="535" spans="4:6">
      <c r="D535" s="120" t="s">
        <v>12</v>
      </c>
      <c r="E535" s="116" t="s">
        <v>199</v>
      </c>
      <c r="F535" s="102"/>
    </row>
    <row r="536" spans="4:6">
      <c r="D536" s="120" t="s">
        <v>12</v>
      </c>
      <c r="E536" s="116" t="s">
        <v>200</v>
      </c>
      <c r="F536" s="102"/>
    </row>
    <row r="537" spans="4:6">
      <c r="D537" s="100" t="s">
        <v>379</v>
      </c>
      <c r="E537" s="116" t="s">
        <v>371</v>
      </c>
      <c r="F537" s="102"/>
    </row>
    <row r="538" spans="4:6">
      <c r="D538" s="100" t="s">
        <v>379</v>
      </c>
      <c r="E538" s="116" t="s">
        <v>372</v>
      </c>
      <c r="F538" s="102"/>
    </row>
    <row r="539" spans="4:6">
      <c r="D539" s="100" t="s">
        <v>379</v>
      </c>
      <c r="E539" s="116" t="s">
        <v>373</v>
      </c>
      <c r="F539" s="102"/>
    </row>
    <row r="540" spans="4:6">
      <c r="D540" s="100" t="s">
        <v>379</v>
      </c>
      <c r="E540" s="116" t="s">
        <v>374</v>
      </c>
      <c r="F540" s="102"/>
    </row>
    <row r="541" spans="4:6">
      <c r="D541" s="100" t="s">
        <v>379</v>
      </c>
      <c r="E541" s="116" t="s">
        <v>375</v>
      </c>
      <c r="F541" s="102"/>
    </row>
    <row r="542" spans="4:6">
      <c r="D542" s="100" t="s">
        <v>379</v>
      </c>
      <c r="E542" s="116" t="s">
        <v>376</v>
      </c>
      <c r="F542" s="102"/>
    </row>
    <row r="543" spans="4:6">
      <c r="D543" s="100" t="s">
        <v>379</v>
      </c>
      <c r="E543" s="116" t="s">
        <v>377</v>
      </c>
      <c r="F543" s="102"/>
    </row>
    <row r="544" spans="4:6">
      <c r="D544" s="100" t="s">
        <v>379</v>
      </c>
      <c r="E544" s="116" t="s">
        <v>378</v>
      </c>
      <c r="F544" s="102"/>
    </row>
    <row r="545" spans="4:6">
      <c r="D545" s="100" t="s">
        <v>386</v>
      </c>
      <c r="E545" s="107" t="s">
        <v>380</v>
      </c>
      <c r="F545" s="102"/>
    </row>
    <row r="546" spans="4:6">
      <c r="D546" s="100" t="s">
        <v>386</v>
      </c>
      <c r="E546" s="107" t="s">
        <v>381</v>
      </c>
      <c r="F546" s="102"/>
    </row>
    <row r="547" spans="4:6">
      <c r="D547" s="100" t="s">
        <v>386</v>
      </c>
      <c r="E547" s="107" t="s">
        <v>382</v>
      </c>
      <c r="F547" s="102"/>
    </row>
    <row r="548" spans="4:6">
      <c r="D548" s="100" t="s">
        <v>386</v>
      </c>
      <c r="E548" s="107" t="s">
        <v>383</v>
      </c>
      <c r="F548" s="102"/>
    </row>
    <row r="549" spans="4:6">
      <c r="D549" s="100" t="s">
        <v>386</v>
      </c>
      <c r="E549" s="101" t="s">
        <v>384</v>
      </c>
      <c r="F549" s="102"/>
    </row>
    <row r="550" spans="4:6">
      <c r="D550" s="100" t="s">
        <v>386</v>
      </c>
      <c r="E550" s="101" t="s">
        <v>385</v>
      </c>
      <c r="F550" s="102"/>
    </row>
    <row r="551" spans="4:6">
      <c r="D551" s="100" t="s">
        <v>387</v>
      </c>
      <c r="E551" s="101" t="s">
        <v>388</v>
      </c>
      <c r="F551" s="102"/>
    </row>
    <row r="552" spans="4:6">
      <c r="D552" s="100" t="s">
        <v>387</v>
      </c>
      <c r="E552" s="101" t="s">
        <v>449</v>
      </c>
      <c r="F552" s="102"/>
    </row>
    <row r="553" spans="4:6">
      <c r="D553" s="100" t="s">
        <v>387</v>
      </c>
      <c r="E553" s="101" t="s">
        <v>389</v>
      </c>
      <c r="F553" s="102"/>
    </row>
    <row r="554" spans="4:6">
      <c r="D554" s="100" t="s">
        <v>387</v>
      </c>
      <c r="E554" s="101" t="s">
        <v>507</v>
      </c>
      <c r="F554" s="102"/>
    </row>
    <row r="555" spans="4:6">
      <c r="D555" s="100" t="s">
        <v>387</v>
      </c>
      <c r="E555" s="101" t="s">
        <v>508</v>
      </c>
      <c r="F555" s="102"/>
    </row>
    <row r="556" spans="4:6">
      <c r="D556" s="100" t="s">
        <v>387</v>
      </c>
      <c r="E556" s="101" t="s">
        <v>390</v>
      </c>
      <c r="F556" s="102"/>
    </row>
    <row r="557" spans="4:6">
      <c r="D557" s="100" t="s">
        <v>387</v>
      </c>
      <c r="E557" s="101" t="s">
        <v>391</v>
      </c>
      <c r="F557" s="102"/>
    </row>
    <row r="558" spans="4:6">
      <c r="D558" s="100" t="s">
        <v>387</v>
      </c>
      <c r="E558" s="101" t="s">
        <v>392</v>
      </c>
      <c r="F558" s="102"/>
    </row>
    <row r="559" spans="4:6">
      <c r="D559" s="100" t="s">
        <v>387</v>
      </c>
      <c r="E559" s="101" t="s">
        <v>393</v>
      </c>
      <c r="F559" s="102"/>
    </row>
    <row r="560" spans="4:6">
      <c r="D560" s="100" t="s">
        <v>387</v>
      </c>
      <c r="E560" s="101" t="s">
        <v>394</v>
      </c>
      <c r="F560" s="102"/>
    </row>
    <row r="561" spans="4:6">
      <c r="D561" s="100" t="s">
        <v>387</v>
      </c>
      <c r="E561" s="101" t="s">
        <v>395</v>
      </c>
      <c r="F561" s="102"/>
    </row>
    <row r="562" spans="4:6">
      <c r="D562" s="100" t="s">
        <v>387</v>
      </c>
      <c r="E562" s="101" t="s">
        <v>396</v>
      </c>
      <c r="F562" s="102"/>
    </row>
    <row r="563" spans="4:6">
      <c r="D563" s="100" t="s">
        <v>387</v>
      </c>
      <c r="E563" s="101" t="s">
        <v>397</v>
      </c>
      <c r="F563" s="102"/>
    </row>
    <row r="564" spans="4:6">
      <c r="D564" s="100" t="s">
        <v>387</v>
      </c>
      <c r="E564" s="101" t="s">
        <v>398</v>
      </c>
      <c r="F564" s="102"/>
    </row>
    <row r="565" spans="4:6">
      <c r="D565" s="100" t="s">
        <v>387</v>
      </c>
      <c r="E565" s="101" t="s">
        <v>399</v>
      </c>
      <c r="F565" s="102"/>
    </row>
    <row r="566" spans="4:6">
      <c r="D566" s="100" t="s">
        <v>400</v>
      </c>
      <c r="E566" s="101" t="s">
        <v>401</v>
      </c>
      <c r="F566" s="102"/>
    </row>
    <row r="567" spans="4:6">
      <c r="D567" s="100" t="s">
        <v>416</v>
      </c>
      <c r="E567" s="101" t="s">
        <v>402</v>
      </c>
      <c r="F567" s="102"/>
    </row>
    <row r="568" spans="4:6">
      <c r="D568" s="100" t="s">
        <v>416</v>
      </c>
      <c r="E568" s="101" t="s">
        <v>403</v>
      </c>
      <c r="F568" s="102"/>
    </row>
    <row r="569" spans="4:6">
      <c r="D569" s="100" t="s">
        <v>416</v>
      </c>
      <c r="E569" s="101" t="s">
        <v>404</v>
      </c>
      <c r="F569" s="102"/>
    </row>
    <row r="570" spans="4:6">
      <c r="D570" s="100" t="s">
        <v>416</v>
      </c>
      <c r="E570" s="101" t="s">
        <v>405</v>
      </c>
      <c r="F570" s="102"/>
    </row>
    <row r="571" spans="4:6">
      <c r="D571" s="100" t="s">
        <v>416</v>
      </c>
      <c r="E571" s="101" t="s">
        <v>406</v>
      </c>
      <c r="F571" s="102"/>
    </row>
    <row r="572" spans="4:6">
      <c r="D572" s="100" t="s">
        <v>416</v>
      </c>
      <c r="E572" s="101" t="s">
        <v>407</v>
      </c>
      <c r="F572" s="102"/>
    </row>
    <row r="573" spans="4:6">
      <c r="D573" s="100" t="s">
        <v>416</v>
      </c>
      <c r="E573" s="101" t="s">
        <v>408</v>
      </c>
      <c r="F573" s="102"/>
    </row>
    <row r="574" spans="4:6">
      <c r="D574" s="100" t="s">
        <v>416</v>
      </c>
      <c r="E574" s="101" t="s">
        <v>409</v>
      </c>
      <c r="F574" s="102"/>
    </row>
    <row r="575" spans="4:6">
      <c r="D575" s="100" t="s">
        <v>416</v>
      </c>
      <c r="E575" s="101" t="s">
        <v>410</v>
      </c>
      <c r="F575" s="102"/>
    </row>
    <row r="576" spans="4:6">
      <c r="D576" s="100" t="s">
        <v>416</v>
      </c>
      <c r="E576" s="101" t="s">
        <v>411</v>
      </c>
      <c r="F576" s="102"/>
    </row>
    <row r="577" spans="4:6">
      <c r="D577" s="100" t="s">
        <v>416</v>
      </c>
      <c r="E577" s="101" t="s">
        <v>412</v>
      </c>
      <c r="F577" s="102"/>
    </row>
    <row r="578" spans="4:6">
      <c r="D578" s="100" t="s">
        <v>416</v>
      </c>
      <c r="E578" s="101" t="s">
        <v>413</v>
      </c>
      <c r="F578" s="102"/>
    </row>
    <row r="579" spans="4:6">
      <c r="D579" s="100" t="s">
        <v>416</v>
      </c>
      <c r="E579" s="101" t="s">
        <v>414</v>
      </c>
      <c r="F579" s="102"/>
    </row>
    <row r="580" spans="4:6">
      <c r="D580" s="100" t="s">
        <v>416</v>
      </c>
      <c r="E580" s="101" t="s">
        <v>415</v>
      </c>
      <c r="F580" s="102"/>
    </row>
    <row r="581" spans="4:6">
      <c r="D581" s="100" t="s">
        <v>417</v>
      </c>
      <c r="E581" s="101" t="s">
        <v>418</v>
      </c>
      <c r="F581" s="102"/>
    </row>
    <row r="582" spans="4:6">
      <c r="D582" s="100" t="s">
        <v>417</v>
      </c>
      <c r="E582" s="101" t="s">
        <v>419</v>
      </c>
      <c r="F582" s="102"/>
    </row>
    <row r="583" spans="4:6">
      <c r="D583" s="100" t="s">
        <v>417</v>
      </c>
      <c r="E583" s="101" t="s">
        <v>420</v>
      </c>
      <c r="F583" s="102"/>
    </row>
    <row r="584" spans="4:6">
      <c r="D584" s="100" t="s">
        <v>417</v>
      </c>
      <c r="E584" s="101" t="s">
        <v>421</v>
      </c>
      <c r="F584" s="102"/>
    </row>
    <row r="585" spans="4:6">
      <c r="D585" s="100" t="s">
        <v>417</v>
      </c>
      <c r="E585" s="101" t="s">
        <v>422</v>
      </c>
      <c r="F585" s="102"/>
    </row>
    <row r="586" spans="4:6">
      <c r="D586" s="100" t="s">
        <v>417</v>
      </c>
      <c r="E586" s="101" t="s">
        <v>423</v>
      </c>
      <c r="F586" s="102"/>
    </row>
    <row r="587" spans="4:6">
      <c r="D587" s="100" t="s">
        <v>417</v>
      </c>
      <c r="E587" s="101" t="s">
        <v>424</v>
      </c>
      <c r="F587" s="102"/>
    </row>
    <row r="588" spans="4:6">
      <c r="D588" s="100" t="s">
        <v>417</v>
      </c>
      <c r="E588" s="101" t="s">
        <v>425</v>
      </c>
      <c r="F588" s="102"/>
    </row>
    <row r="589" spans="4:6">
      <c r="D589" s="100" t="s">
        <v>417</v>
      </c>
      <c r="E589" s="101" t="s">
        <v>426</v>
      </c>
      <c r="F589" s="102"/>
    </row>
    <row r="590" spans="4:6">
      <c r="D590" s="100" t="s">
        <v>417</v>
      </c>
      <c r="E590" s="101" t="s">
        <v>427</v>
      </c>
      <c r="F590" s="102"/>
    </row>
    <row r="591" spans="4:6">
      <c r="D591" s="100" t="s">
        <v>428</v>
      </c>
      <c r="E591" s="101" t="s">
        <v>429</v>
      </c>
      <c r="F591" s="102"/>
    </row>
    <row r="592" spans="4:6">
      <c r="D592" s="100" t="s">
        <v>430</v>
      </c>
      <c r="E592" s="101" t="s">
        <v>431</v>
      </c>
      <c r="F592" s="102"/>
    </row>
    <row r="593" spans="4:6">
      <c r="D593" s="100" t="s">
        <v>430</v>
      </c>
      <c r="E593" s="101" t="s">
        <v>432</v>
      </c>
      <c r="F593" s="102"/>
    </row>
    <row r="594" spans="4:6">
      <c r="D594" s="100" t="s">
        <v>430</v>
      </c>
      <c r="E594" s="101" t="s">
        <v>433</v>
      </c>
      <c r="F594" s="102"/>
    </row>
    <row r="595" spans="4:6">
      <c r="D595" s="100" t="s">
        <v>430</v>
      </c>
      <c r="E595" s="101" t="s">
        <v>434</v>
      </c>
      <c r="F595" s="102"/>
    </row>
    <row r="596" spans="4:6">
      <c r="D596" s="100" t="s">
        <v>430</v>
      </c>
      <c r="E596" s="101" t="s">
        <v>435</v>
      </c>
      <c r="F596" s="102"/>
    </row>
    <row r="597" spans="4:6">
      <c r="D597" s="100" t="s">
        <v>430</v>
      </c>
      <c r="E597" s="101" t="s">
        <v>436</v>
      </c>
      <c r="F597" s="102"/>
    </row>
    <row r="598" spans="4:6">
      <c r="D598" s="100" t="s">
        <v>430</v>
      </c>
      <c r="E598" s="101" t="s">
        <v>437</v>
      </c>
      <c r="F598" s="102"/>
    </row>
    <row r="599" spans="4:6">
      <c r="D599" s="100" t="s">
        <v>430</v>
      </c>
      <c r="E599" s="101" t="s">
        <v>438</v>
      </c>
      <c r="F599" s="102"/>
    </row>
    <row r="600" spans="4:6">
      <c r="D600" s="100" t="s">
        <v>430</v>
      </c>
      <c r="E600" s="101" t="s">
        <v>439</v>
      </c>
      <c r="F600" s="102"/>
    </row>
    <row r="601" spans="4:6">
      <c r="D601" s="100" t="s">
        <v>430</v>
      </c>
      <c r="E601" s="101" t="s">
        <v>440</v>
      </c>
      <c r="F601" s="102"/>
    </row>
    <row r="602" spans="4:6">
      <c r="D602" s="100" t="s">
        <v>441</v>
      </c>
      <c r="E602" s="101" t="s">
        <v>442</v>
      </c>
      <c r="F602" s="102"/>
    </row>
    <row r="603" spans="4:6">
      <c r="D603" s="100" t="s">
        <v>441</v>
      </c>
      <c r="E603" s="101" t="s">
        <v>443</v>
      </c>
      <c r="F603" s="102"/>
    </row>
    <row r="604" spans="4:6">
      <c r="D604" s="100" t="s">
        <v>441</v>
      </c>
      <c r="E604" s="101" t="s">
        <v>444</v>
      </c>
      <c r="F604" s="102"/>
    </row>
    <row r="605" spans="4:6">
      <c r="D605" s="100" t="s">
        <v>441</v>
      </c>
      <c r="E605" s="101" t="s">
        <v>509</v>
      </c>
      <c r="F605" s="102"/>
    </row>
    <row r="606" spans="4:6">
      <c r="D606" s="100" t="s">
        <v>441</v>
      </c>
      <c r="E606" s="101" t="s">
        <v>445</v>
      </c>
      <c r="F606" s="102"/>
    </row>
    <row r="607" spans="4:6">
      <c r="D607" s="100" t="s">
        <v>441</v>
      </c>
      <c r="E607" s="101" t="s">
        <v>446</v>
      </c>
      <c r="F607" s="102"/>
    </row>
    <row r="608" spans="4:6">
      <c r="D608" s="100" t="s">
        <v>441</v>
      </c>
      <c r="E608" s="101" t="s">
        <v>447</v>
      </c>
      <c r="F608" s="102"/>
    </row>
    <row r="609" spans="4:6">
      <c r="D609" s="100" t="s">
        <v>441</v>
      </c>
      <c r="E609" s="101" t="s">
        <v>448</v>
      </c>
      <c r="F609" s="102"/>
    </row>
    <row r="610" spans="4:6">
      <c r="D610" s="100" t="s">
        <v>441</v>
      </c>
      <c r="E610" s="101" t="s">
        <v>450</v>
      </c>
      <c r="F610" s="102"/>
    </row>
    <row r="611" spans="4:6">
      <c r="D611" s="100" t="s">
        <v>441</v>
      </c>
      <c r="E611" s="101" t="s">
        <v>451</v>
      </c>
      <c r="F611" s="102"/>
    </row>
    <row r="612" spans="4:6">
      <c r="D612" s="100" t="s">
        <v>452</v>
      </c>
      <c r="E612" s="101" t="s">
        <v>453</v>
      </c>
      <c r="F612" s="102"/>
    </row>
    <row r="613" spans="4:6">
      <c r="D613" s="100" t="s">
        <v>452</v>
      </c>
      <c r="E613" s="101" t="s">
        <v>454</v>
      </c>
      <c r="F613" s="102"/>
    </row>
    <row r="614" spans="4:6">
      <c r="D614" s="100" t="s">
        <v>452</v>
      </c>
      <c r="E614" s="101" t="s">
        <v>455</v>
      </c>
      <c r="F614" s="102"/>
    </row>
    <row r="615" spans="4:6">
      <c r="D615" s="100" t="s">
        <v>452</v>
      </c>
      <c r="E615" s="101" t="s">
        <v>456</v>
      </c>
      <c r="F615" s="102"/>
    </row>
    <row r="616" spans="4:6">
      <c r="D616" s="100" t="s">
        <v>452</v>
      </c>
      <c r="E616" s="101" t="s">
        <v>457</v>
      </c>
      <c r="F616" s="102"/>
    </row>
    <row r="617" spans="4:6">
      <c r="D617" s="100" t="s">
        <v>452</v>
      </c>
      <c r="E617" s="101" t="s">
        <v>458</v>
      </c>
      <c r="F617" s="102"/>
    </row>
    <row r="618" spans="4:6">
      <c r="D618" s="100" t="s">
        <v>459</v>
      </c>
      <c r="E618" s="101" t="s">
        <v>460</v>
      </c>
      <c r="F618" s="102"/>
    </row>
    <row r="619" spans="4:6">
      <c r="D619" s="100" t="s">
        <v>461</v>
      </c>
      <c r="E619" s="101" t="s">
        <v>462</v>
      </c>
      <c r="F619" s="102"/>
    </row>
    <row r="620" spans="4:6">
      <c r="D620" s="100" t="s">
        <v>461</v>
      </c>
      <c r="E620" s="101" t="s">
        <v>463</v>
      </c>
      <c r="F620" s="102"/>
    </row>
    <row r="621" spans="4:6">
      <c r="D621" s="100" t="s">
        <v>461</v>
      </c>
      <c r="E621" s="101" t="s">
        <v>464</v>
      </c>
      <c r="F621" s="102"/>
    </row>
    <row r="622" spans="4:6">
      <c r="D622" s="100" t="s">
        <v>461</v>
      </c>
      <c r="E622" s="101" t="s">
        <v>465</v>
      </c>
      <c r="F622" s="102"/>
    </row>
    <row r="623" spans="4:6">
      <c r="D623" s="100" t="s">
        <v>461</v>
      </c>
      <c r="E623" s="101" t="s">
        <v>466</v>
      </c>
      <c r="F623" s="102"/>
    </row>
    <row r="624" spans="4:6">
      <c r="D624" s="100" t="s">
        <v>461</v>
      </c>
      <c r="E624" s="101" t="s">
        <v>467</v>
      </c>
      <c r="F624" s="102"/>
    </row>
    <row r="625" spans="4:6">
      <c r="D625" s="100" t="s">
        <v>461</v>
      </c>
      <c r="E625" s="101" t="s">
        <v>468</v>
      </c>
      <c r="F625" s="102"/>
    </row>
    <row r="626" spans="4:6">
      <c r="D626" s="100" t="s">
        <v>461</v>
      </c>
      <c r="E626" s="101" t="s">
        <v>469</v>
      </c>
      <c r="F626" s="102"/>
    </row>
    <row r="627" spans="4:6">
      <c r="D627" s="100" t="s">
        <v>506</v>
      </c>
      <c r="E627" s="101" t="s">
        <v>470</v>
      </c>
      <c r="F627" s="102"/>
    </row>
    <row r="628" spans="4:6">
      <c r="D628" s="100" t="s">
        <v>506</v>
      </c>
      <c r="E628" s="101" t="s">
        <v>474</v>
      </c>
      <c r="F628" s="102"/>
    </row>
    <row r="629" spans="4:6">
      <c r="D629" s="100" t="s">
        <v>506</v>
      </c>
      <c r="E629" s="101" t="s">
        <v>471</v>
      </c>
      <c r="F629" s="102"/>
    </row>
    <row r="630" spans="4:6">
      <c r="D630" s="100" t="s">
        <v>506</v>
      </c>
      <c r="E630" s="101" t="s">
        <v>472</v>
      </c>
      <c r="F630" s="102"/>
    </row>
    <row r="631" spans="4:6">
      <c r="D631" s="100" t="s">
        <v>506</v>
      </c>
      <c r="E631" s="101" t="s">
        <v>475</v>
      </c>
      <c r="F631" s="102"/>
    </row>
    <row r="632" spans="4:6">
      <c r="D632" s="100" t="s">
        <v>506</v>
      </c>
      <c r="E632" s="101" t="s">
        <v>476</v>
      </c>
      <c r="F632" s="102"/>
    </row>
    <row r="633" spans="4:6">
      <c r="D633" s="100" t="s">
        <v>506</v>
      </c>
      <c r="E633" s="101" t="s">
        <v>477</v>
      </c>
      <c r="F633" s="102"/>
    </row>
    <row r="634" spans="4:6">
      <c r="D634" s="100" t="s">
        <v>506</v>
      </c>
      <c r="E634" s="101" t="s">
        <v>473</v>
      </c>
      <c r="F634" s="102"/>
    </row>
    <row r="635" spans="4:6">
      <c r="D635" s="100" t="s">
        <v>506</v>
      </c>
      <c r="E635" s="101" t="s">
        <v>478</v>
      </c>
      <c r="F635" s="102"/>
    </row>
    <row r="636" spans="4:6">
      <c r="D636" s="100" t="s">
        <v>506</v>
      </c>
      <c r="E636" s="101" t="s">
        <v>479</v>
      </c>
      <c r="F636" s="102"/>
    </row>
    <row r="637" spans="4:6">
      <c r="D637" s="100" t="s">
        <v>506</v>
      </c>
      <c r="E637" s="116" t="s">
        <v>481</v>
      </c>
      <c r="F637" s="108"/>
    </row>
    <row r="638" spans="4:6">
      <c r="D638" s="100" t="s">
        <v>480</v>
      </c>
      <c r="E638" s="101" t="s">
        <v>482</v>
      </c>
      <c r="F638" s="102"/>
    </row>
    <row r="639" spans="4:6">
      <c r="D639" s="100" t="s">
        <v>483</v>
      </c>
      <c r="E639" s="101" t="s">
        <v>484</v>
      </c>
      <c r="F639" s="102"/>
    </row>
    <row r="640" spans="4:6">
      <c r="D640" s="100" t="s">
        <v>483</v>
      </c>
      <c r="E640" s="101" t="s">
        <v>485</v>
      </c>
      <c r="F640" s="102"/>
    </row>
    <row r="641" spans="4:6">
      <c r="D641" s="100" t="s">
        <v>483</v>
      </c>
      <c r="E641" s="101" t="s">
        <v>510</v>
      </c>
      <c r="F641" s="102"/>
    </row>
    <row r="642" spans="4:6">
      <c r="D642" s="100" t="s">
        <v>483</v>
      </c>
      <c r="E642" s="101" t="s">
        <v>486</v>
      </c>
      <c r="F642" s="102"/>
    </row>
    <row r="643" spans="4:6">
      <c r="D643" s="100" t="s">
        <v>483</v>
      </c>
      <c r="E643" s="101" t="s">
        <v>487</v>
      </c>
      <c r="F643" s="102"/>
    </row>
    <row r="644" spans="4:6">
      <c r="D644" s="100" t="s">
        <v>483</v>
      </c>
      <c r="E644" s="101" t="s">
        <v>488</v>
      </c>
      <c r="F644" s="102"/>
    </row>
    <row r="645" spans="4:6">
      <c r="D645" s="100" t="s">
        <v>483</v>
      </c>
      <c r="E645" s="101" t="s">
        <v>489</v>
      </c>
      <c r="F645" s="102"/>
    </row>
    <row r="646" spans="4:6">
      <c r="D646" s="100" t="s">
        <v>483</v>
      </c>
      <c r="E646" s="101" t="s">
        <v>490</v>
      </c>
      <c r="F646" s="102"/>
    </row>
    <row r="647" spans="4:6">
      <c r="D647" s="100" t="s">
        <v>483</v>
      </c>
      <c r="E647" s="101" t="s">
        <v>491</v>
      </c>
      <c r="F647" s="102"/>
    </row>
    <row r="648" spans="4:6">
      <c r="D648" s="100" t="s">
        <v>483</v>
      </c>
      <c r="E648" s="101" t="s">
        <v>492</v>
      </c>
      <c r="F648" s="102"/>
    </row>
    <row r="649" spans="4:6">
      <c r="D649" s="100" t="s">
        <v>483</v>
      </c>
      <c r="E649" s="101" t="s">
        <v>493</v>
      </c>
      <c r="F649" s="102"/>
    </row>
    <row r="650" spans="4:6">
      <c r="D650" s="100" t="s">
        <v>494</v>
      </c>
      <c r="E650" s="101" t="s">
        <v>495</v>
      </c>
      <c r="F650" s="102"/>
    </row>
    <row r="651" spans="4:6">
      <c r="D651" s="100" t="s">
        <v>494</v>
      </c>
      <c r="E651" s="101" t="s">
        <v>496</v>
      </c>
      <c r="F651" s="102"/>
    </row>
    <row r="652" spans="4:6">
      <c r="D652" s="100" t="s">
        <v>497</v>
      </c>
      <c r="E652" s="101" t="s">
        <v>498</v>
      </c>
      <c r="F652" s="102"/>
    </row>
    <row r="653" spans="4:6">
      <c r="D653" s="100" t="s">
        <v>497</v>
      </c>
      <c r="E653" s="101" t="s">
        <v>499</v>
      </c>
      <c r="F653" s="102"/>
    </row>
    <row r="654" spans="4:6">
      <c r="D654" s="100" t="s">
        <v>497</v>
      </c>
      <c r="E654" s="101" t="s">
        <v>500</v>
      </c>
      <c r="F654" s="102"/>
    </row>
    <row r="655" spans="4:6">
      <c r="D655" s="100" t="s">
        <v>497</v>
      </c>
      <c r="E655" s="101" t="s">
        <v>501</v>
      </c>
      <c r="F655" s="102"/>
    </row>
    <row r="656" spans="4:6">
      <c r="D656" s="100" t="s">
        <v>497</v>
      </c>
      <c r="E656" s="101" t="s">
        <v>502</v>
      </c>
      <c r="F656" s="102"/>
    </row>
    <row r="657" spans="4:6">
      <c r="D657" s="100" t="s">
        <v>497</v>
      </c>
      <c r="E657" s="101" t="s">
        <v>503</v>
      </c>
      <c r="F657" s="102"/>
    </row>
    <row r="658" spans="4:6">
      <c r="D658" s="100" t="s">
        <v>568</v>
      </c>
      <c r="E658" s="101" t="s">
        <v>570</v>
      </c>
      <c r="F658" s="102"/>
    </row>
    <row r="659" spans="4:6">
      <c r="D659" s="100" t="s">
        <v>354</v>
      </c>
      <c r="E659" s="107" t="s">
        <v>331</v>
      </c>
      <c r="F659" s="102"/>
    </row>
    <row r="660" spans="4:6">
      <c r="D660" s="100" t="s">
        <v>353</v>
      </c>
      <c r="E660" s="107" t="s">
        <v>331</v>
      </c>
      <c r="F660" s="102"/>
    </row>
    <row r="661" spans="4:6">
      <c r="D661" s="100" t="s">
        <v>355</v>
      </c>
      <c r="E661" s="107" t="s">
        <v>331</v>
      </c>
      <c r="F661" s="102"/>
    </row>
    <row r="662" spans="4:6">
      <c r="D662" s="100" t="s">
        <v>543</v>
      </c>
      <c r="E662" s="101" t="s">
        <v>8</v>
      </c>
      <c r="F662" s="102"/>
    </row>
    <row r="663" spans="4:6">
      <c r="D663" s="100" t="s">
        <v>543</v>
      </c>
      <c r="E663" s="101" t="s">
        <v>66</v>
      </c>
      <c r="F663" s="102"/>
    </row>
    <row r="664" spans="4:6">
      <c r="D664" s="100" t="s">
        <v>543</v>
      </c>
      <c r="E664" s="101" t="s">
        <v>1</v>
      </c>
      <c r="F664" s="102"/>
    </row>
    <row r="665" spans="4:6">
      <c r="D665" s="100" t="s">
        <v>543</v>
      </c>
      <c r="E665" s="101" t="s">
        <v>0</v>
      </c>
      <c r="F665" s="102"/>
    </row>
    <row r="666" spans="4:6">
      <c r="D666" s="100" t="s">
        <v>543</v>
      </c>
      <c r="E666" s="101" t="s">
        <v>68</v>
      </c>
      <c r="F666" s="102"/>
    </row>
    <row r="667" spans="4:6">
      <c r="D667" s="100" t="s">
        <v>543</v>
      </c>
      <c r="E667" s="101" t="s">
        <v>92</v>
      </c>
      <c r="F667" s="102"/>
    </row>
    <row r="668" spans="4:6">
      <c r="D668" s="100" t="s">
        <v>543</v>
      </c>
      <c r="E668" s="101" t="s">
        <v>3</v>
      </c>
      <c r="F668" s="102"/>
    </row>
    <row r="669" spans="4:6">
      <c r="D669" s="100" t="s">
        <v>543</v>
      </c>
      <c r="E669" s="107" t="s">
        <v>24</v>
      </c>
      <c r="F669" s="102"/>
    </row>
    <row r="670" spans="4:6">
      <c r="D670" s="100" t="s">
        <v>543</v>
      </c>
      <c r="E670" s="101" t="s">
        <v>25</v>
      </c>
      <c r="F670" s="102"/>
    </row>
    <row r="671" spans="4:6">
      <c r="D671" s="100" t="s">
        <v>543</v>
      </c>
      <c r="E671" s="101" t="s">
        <v>4</v>
      </c>
      <c r="F671" s="102"/>
    </row>
    <row r="672" spans="4:6">
      <c r="D672" s="100" t="s">
        <v>543</v>
      </c>
      <c r="E672" s="101" t="s">
        <v>73</v>
      </c>
      <c r="F672" s="102"/>
    </row>
    <row r="673" spans="4:6">
      <c r="D673" s="100" t="s">
        <v>543</v>
      </c>
      <c r="E673" s="101" t="s">
        <v>20</v>
      </c>
      <c r="F673" s="102"/>
    </row>
    <row r="674" spans="4:6">
      <c r="D674" s="100" t="s">
        <v>543</v>
      </c>
      <c r="E674" s="101" t="s">
        <v>76</v>
      </c>
      <c r="F674" s="102"/>
    </row>
    <row r="675" spans="4:6">
      <c r="D675" s="100" t="s">
        <v>543</v>
      </c>
      <c r="E675" s="101" t="s">
        <v>77</v>
      </c>
      <c r="F675" s="102"/>
    </row>
    <row r="676" spans="4:6">
      <c r="D676" s="100" t="s">
        <v>543</v>
      </c>
      <c r="E676" s="101" t="s">
        <v>22</v>
      </c>
      <c r="F676" s="102"/>
    </row>
    <row r="677" spans="4:6">
      <c r="D677" s="100" t="s">
        <v>543</v>
      </c>
      <c r="E677" s="101" t="s">
        <v>80</v>
      </c>
      <c r="F677" s="102"/>
    </row>
    <row r="678" spans="4:6">
      <c r="D678" s="100" t="s">
        <v>543</v>
      </c>
      <c r="E678" s="101" t="s">
        <v>81</v>
      </c>
      <c r="F678" s="102"/>
    </row>
    <row r="679" spans="4:6">
      <c r="D679" s="100" t="s">
        <v>543</v>
      </c>
      <c r="E679" s="101" t="s">
        <v>90</v>
      </c>
      <c r="F679" s="102"/>
    </row>
    <row r="680" spans="4:6">
      <c r="D680" s="100" t="s">
        <v>560</v>
      </c>
      <c r="E680" s="101" t="s">
        <v>551</v>
      </c>
      <c r="F680" s="102"/>
    </row>
    <row r="681" spans="4:6">
      <c r="D681" s="100" t="s">
        <v>560</v>
      </c>
      <c r="E681" s="101" t="s">
        <v>552</v>
      </c>
      <c r="F681" s="102"/>
    </row>
    <row r="682" spans="4:6">
      <c r="D682" s="100" t="s">
        <v>560</v>
      </c>
      <c r="E682" s="101" t="s">
        <v>557</v>
      </c>
      <c r="F682" s="102"/>
    </row>
    <row r="683" spans="4:6">
      <c r="D683" s="100" t="s">
        <v>560</v>
      </c>
      <c r="E683" s="101" t="s">
        <v>558</v>
      </c>
      <c r="F683" s="102"/>
    </row>
    <row r="684" spans="4:6">
      <c r="D684" s="100" t="s">
        <v>560</v>
      </c>
      <c r="E684" s="101" t="s">
        <v>556</v>
      </c>
      <c r="F684" s="102"/>
    </row>
    <row r="685" spans="4:6">
      <c r="D685" s="100" t="s">
        <v>560</v>
      </c>
      <c r="E685" s="101" t="s">
        <v>555</v>
      </c>
      <c r="F685" s="102"/>
    </row>
    <row r="686" spans="4:6">
      <c r="D686" s="100" t="s">
        <v>560</v>
      </c>
      <c r="E686" s="101" t="s">
        <v>230</v>
      </c>
      <c r="F686" s="102"/>
    </row>
    <row r="687" spans="4:6">
      <c r="D687" s="100" t="s">
        <v>560</v>
      </c>
      <c r="E687" s="101" t="s">
        <v>550</v>
      </c>
      <c r="F687" s="102"/>
    </row>
    <row r="688" spans="4:6">
      <c r="D688" s="100" t="s">
        <v>560</v>
      </c>
      <c r="E688" s="101" t="s">
        <v>228</v>
      </c>
      <c r="F688" s="102"/>
    </row>
    <row r="689" spans="4:6">
      <c r="D689" s="100" t="s">
        <v>560</v>
      </c>
      <c r="E689" s="101" t="s">
        <v>549</v>
      </c>
      <c r="F689" s="102"/>
    </row>
    <row r="690" spans="4:6">
      <c r="D690" s="100" t="s">
        <v>560</v>
      </c>
      <c r="E690" s="101" t="s">
        <v>554</v>
      </c>
      <c r="F690" s="102"/>
    </row>
    <row r="691" spans="4:6">
      <c r="D691" s="100" t="s">
        <v>560</v>
      </c>
      <c r="E691" s="101" t="s">
        <v>553</v>
      </c>
      <c r="F691" s="102"/>
    </row>
    <row r="692" spans="4:6">
      <c r="D692" s="100" t="s">
        <v>560</v>
      </c>
      <c r="E692" s="101" t="s">
        <v>229</v>
      </c>
      <c r="F692" s="102"/>
    </row>
    <row r="693" spans="4:6">
      <c r="D693" s="100" t="s">
        <v>560</v>
      </c>
      <c r="E693" s="101" t="s">
        <v>559</v>
      </c>
      <c r="F693" s="102"/>
    </row>
    <row r="694" spans="4:6">
      <c r="D694" s="100" t="s">
        <v>540</v>
      </c>
      <c r="E694" s="101" t="s">
        <v>527</v>
      </c>
      <c r="F694" s="102"/>
    </row>
    <row r="695" spans="4:6">
      <c r="D695" s="100" t="s">
        <v>540</v>
      </c>
      <c r="E695" s="101" t="s">
        <v>528</v>
      </c>
      <c r="F695" s="102"/>
    </row>
    <row r="696" spans="4:6">
      <c r="D696" s="100" t="s">
        <v>540</v>
      </c>
      <c r="E696" s="101" t="s">
        <v>529</v>
      </c>
      <c r="F696" s="102"/>
    </row>
    <row r="697" spans="4:6">
      <c r="D697" s="100" t="s">
        <v>540</v>
      </c>
      <c r="E697" s="101" t="s">
        <v>530</v>
      </c>
      <c r="F697" s="102"/>
    </row>
    <row r="698" spans="4:6">
      <c r="D698" s="100" t="s">
        <v>540</v>
      </c>
      <c r="E698" s="101" t="s">
        <v>531</v>
      </c>
      <c r="F698" s="102"/>
    </row>
    <row r="699" spans="4:6">
      <c r="D699" s="100" t="s">
        <v>540</v>
      </c>
      <c r="E699" s="101" t="s">
        <v>532</v>
      </c>
      <c r="F699" s="102"/>
    </row>
    <row r="700" spans="4:6">
      <c r="D700" s="100" t="s">
        <v>540</v>
      </c>
      <c r="E700" s="101" t="s">
        <v>533</v>
      </c>
      <c r="F700" s="102"/>
    </row>
    <row r="701" spans="4:6">
      <c r="D701" s="100" t="s">
        <v>540</v>
      </c>
      <c r="E701" s="101" t="s">
        <v>534</v>
      </c>
      <c r="F701" s="102"/>
    </row>
    <row r="702" spans="4:6">
      <c r="D702" s="100" t="s">
        <v>540</v>
      </c>
      <c r="E702" s="101" t="s">
        <v>535</v>
      </c>
      <c r="F702" s="102"/>
    </row>
    <row r="703" spans="4:6">
      <c r="D703" s="100" t="s">
        <v>540</v>
      </c>
      <c r="E703" s="101" t="s">
        <v>536</v>
      </c>
      <c r="F703" s="102"/>
    </row>
    <row r="704" spans="4:6">
      <c r="D704" s="100" t="s">
        <v>540</v>
      </c>
      <c r="E704" s="101" t="s">
        <v>537</v>
      </c>
      <c r="F704" s="102"/>
    </row>
    <row r="705" spans="4:6">
      <c r="D705" s="100" t="s">
        <v>540</v>
      </c>
      <c r="E705" s="101" t="s">
        <v>538</v>
      </c>
      <c r="F705" s="102"/>
    </row>
    <row r="706" spans="4:6">
      <c r="D706" s="100" t="s">
        <v>540</v>
      </c>
      <c r="E706" s="101" t="s">
        <v>539</v>
      </c>
      <c r="F706" s="102"/>
    </row>
    <row r="707" spans="4:6">
      <c r="D707" s="100" t="s">
        <v>235</v>
      </c>
      <c r="E707" s="116" t="s">
        <v>8</v>
      </c>
      <c r="F707" s="102"/>
    </row>
    <row r="708" spans="4:6">
      <c r="D708" s="100" t="s">
        <v>235</v>
      </c>
      <c r="E708" s="116" t="s">
        <v>88</v>
      </c>
      <c r="F708" s="102"/>
    </row>
    <row r="709" spans="4:6">
      <c r="D709" s="100" t="s">
        <v>235</v>
      </c>
      <c r="E709" s="116" t="s">
        <v>66</v>
      </c>
      <c r="F709" s="102"/>
    </row>
    <row r="710" spans="4:6">
      <c r="D710" s="100" t="s">
        <v>235</v>
      </c>
      <c r="E710" s="116" t="s">
        <v>91</v>
      </c>
      <c r="F710" s="102"/>
    </row>
    <row r="711" spans="4:6">
      <c r="D711" s="100" t="s">
        <v>235</v>
      </c>
      <c r="E711" s="116" t="s">
        <v>1</v>
      </c>
      <c r="F711" s="102"/>
    </row>
    <row r="712" spans="4:6">
      <c r="D712" s="100" t="s">
        <v>235</v>
      </c>
      <c r="E712" s="116" t="s">
        <v>0</v>
      </c>
      <c r="F712" s="102"/>
    </row>
    <row r="713" spans="4:6">
      <c r="D713" s="100" t="s">
        <v>235</v>
      </c>
      <c r="E713" s="116" t="s">
        <v>68</v>
      </c>
      <c r="F713" s="102"/>
    </row>
    <row r="714" spans="4:6">
      <c r="D714" s="100" t="s">
        <v>235</v>
      </c>
      <c r="E714" s="116" t="s">
        <v>92</v>
      </c>
      <c r="F714" s="102"/>
    </row>
    <row r="715" spans="4:6">
      <c r="D715" s="100" t="s">
        <v>235</v>
      </c>
      <c r="E715" s="116" t="s">
        <v>93</v>
      </c>
      <c r="F715" s="102"/>
    </row>
    <row r="716" spans="4:6">
      <c r="D716" s="100" t="s">
        <v>235</v>
      </c>
      <c r="E716" s="116" t="s">
        <v>3</v>
      </c>
      <c r="F716" s="102"/>
    </row>
    <row r="717" spans="4:6">
      <c r="D717" s="100" t="s">
        <v>235</v>
      </c>
      <c r="E717" s="107" t="s">
        <v>350</v>
      </c>
      <c r="F717" s="102"/>
    </row>
    <row r="718" spans="4:6">
      <c r="D718" s="100" t="s">
        <v>235</v>
      </c>
      <c r="E718" s="116" t="s">
        <v>25</v>
      </c>
      <c r="F718" s="102"/>
    </row>
    <row r="719" spans="4:6">
      <c r="D719" s="100" t="s">
        <v>235</v>
      </c>
      <c r="E719" s="116" t="s">
        <v>4</v>
      </c>
      <c r="F719" s="102"/>
    </row>
    <row r="720" spans="4:6">
      <c r="D720" s="100" t="s">
        <v>235</v>
      </c>
      <c r="E720" s="116" t="s">
        <v>73</v>
      </c>
      <c r="F720" s="102"/>
    </row>
    <row r="721" spans="4:6">
      <c r="D721" s="100" t="s">
        <v>235</v>
      </c>
      <c r="E721" s="101" t="s">
        <v>209</v>
      </c>
      <c r="F721" s="102"/>
    </row>
    <row r="722" spans="4:6">
      <c r="D722" s="100" t="s">
        <v>235</v>
      </c>
      <c r="E722" s="116" t="s">
        <v>20</v>
      </c>
      <c r="F722" s="102"/>
    </row>
    <row r="723" spans="4:6">
      <c r="D723" s="100" t="s">
        <v>235</v>
      </c>
      <c r="E723" s="116" t="s">
        <v>94</v>
      </c>
      <c r="F723" s="102"/>
    </row>
    <row r="724" spans="4:6">
      <c r="D724" s="100" t="s">
        <v>235</v>
      </c>
      <c r="E724" s="107" t="s">
        <v>349</v>
      </c>
      <c r="F724" s="102"/>
    </row>
    <row r="725" spans="4:6">
      <c r="D725" s="100" t="s">
        <v>235</v>
      </c>
      <c r="E725" s="116" t="s">
        <v>76</v>
      </c>
      <c r="F725" s="102"/>
    </row>
    <row r="726" spans="4:6">
      <c r="D726" s="100" t="s">
        <v>235</v>
      </c>
      <c r="E726" s="116" t="s">
        <v>22</v>
      </c>
      <c r="F726" s="102"/>
    </row>
    <row r="727" spans="4:6">
      <c r="D727" s="100" t="s">
        <v>235</v>
      </c>
      <c r="E727" s="101" t="s">
        <v>599</v>
      </c>
      <c r="F727" s="102"/>
    </row>
    <row r="728" spans="4:6">
      <c r="D728" s="100" t="s">
        <v>235</v>
      </c>
      <c r="E728" s="116" t="s">
        <v>211</v>
      </c>
      <c r="F728" s="102"/>
    </row>
    <row r="729" spans="4:6">
      <c r="D729" s="100" t="s">
        <v>235</v>
      </c>
      <c r="E729" s="116" t="s">
        <v>80</v>
      </c>
      <c r="F729" s="102"/>
    </row>
    <row r="730" spans="4:6">
      <c r="D730" s="100" t="s">
        <v>235</v>
      </c>
      <c r="E730" s="116" t="s">
        <v>81</v>
      </c>
      <c r="F730" s="102"/>
    </row>
    <row r="731" spans="4:6">
      <c r="D731" s="100" t="s">
        <v>235</v>
      </c>
      <c r="E731" s="116" t="s">
        <v>90</v>
      </c>
      <c r="F731" s="102"/>
    </row>
    <row r="732" spans="4:6">
      <c r="D732" s="100" t="s">
        <v>237</v>
      </c>
      <c r="E732" s="89" t="s">
        <v>293</v>
      </c>
      <c r="F732" s="102"/>
    </row>
    <row r="733" spans="4:6">
      <c r="D733" s="100" t="s">
        <v>237</v>
      </c>
      <c r="E733" s="89" t="s">
        <v>262</v>
      </c>
      <c r="F733" s="102"/>
    </row>
    <row r="734" spans="4:6">
      <c r="D734" s="100" t="s">
        <v>237</v>
      </c>
      <c r="E734" s="107" t="s">
        <v>511</v>
      </c>
      <c r="F734" s="102"/>
    </row>
    <row r="735" spans="4:6">
      <c r="D735" s="100" t="s">
        <v>237</v>
      </c>
      <c r="E735" s="89" t="s">
        <v>291</v>
      </c>
      <c r="F735" s="102"/>
    </row>
    <row r="736" spans="4:6">
      <c r="D736" s="100" t="s">
        <v>237</v>
      </c>
      <c r="E736" s="89" t="s">
        <v>292</v>
      </c>
      <c r="F736" s="102"/>
    </row>
    <row r="737" spans="4:8">
      <c r="D737" s="100" t="s">
        <v>237</v>
      </c>
      <c r="E737" s="89" t="s">
        <v>278</v>
      </c>
      <c r="F737" s="102"/>
    </row>
    <row r="738" spans="4:8">
      <c r="D738" s="100" t="s">
        <v>237</v>
      </c>
      <c r="E738" s="107" t="s">
        <v>521</v>
      </c>
      <c r="F738" s="102"/>
    </row>
    <row r="739" spans="4:8">
      <c r="D739" s="100" t="s">
        <v>237</v>
      </c>
      <c r="E739" s="89" t="s">
        <v>283</v>
      </c>
      <c r="F739" s="102"/>
    </row>
    <row r="740" spans="4:8">
      <c r="D740" s="100" t="s">
        <v>237</v>
      </c>
      <c r="E740" s="89" t="s">
        <v>281</v>
      </c>
      <c r="F740" s="102"/>
    </row>
    <row r="741" spans="4:8">
      <c r="D741" s="100" t="s">
        <v>237</v>
      </c>
      <c r="E741" s="89" t="s">
        <v>282</v>
      </c>
      <c r="F741" s="102"/>
      <c r="H741" s="101"/>
    </row>
    <row r="742" spans="4:8">
      <c r="D742" s="100" t="s">
        <v>237</v>
      </c>
      <c r="E742" s="101" t="s">
        <v>332</v>
      </c>
      <c r="F742" s="102"/>
      <c r="H742" s="101"/>
    </row>
    <row r="743" spans="4:8">
      <c r="D743" s="100" t="s">
        <v>237</v>
      </c>
      <c r="E743" s="101" t="s">
        <v>333</v>
      </c>
      <c r="F743" s="102"/>
      <c r="H743" s="101"/>
    </row>
    <row r="744" spans="4:8">
      <c r="D744" s="100" t="s">
        <v>237</v>
      </c>
      <c r="E744" s="107" t="s">
        <v>334</v>
      </c>
      <c r="F744" s="102"/>
      <c r="H744" s="101"/>
    </row>
    <row r="745" spans="4:8">
      <c r="D745" s="100" t="s">
        <v>237</v>
      </c>
      <c r="E745" s="89" t="s">
        <v>273</v>
      </c>
      <c r="F745" s="102"/>
      <c r="H745" s="101"/>
    </row>
    <row r="746" spans="4:8">
      <c r="D746" s="100" t="s">
        <v>237</v>
      </c>
      <c r="E746" s="89" t="s">
        <v>276</v>
      </c>
      <c r="F746" s="102"/>
      <c r="H746" s="101"/>
    </row>
    <row r="747" spans="4:8">
      <c r="D747" s="100" t="s">
        <v>237</v>
      </c>
      <c r="E747" s="89" t="s">
        <v>277</v>
      </c>
      <c r="F747" s="102"/>
      <c r="H747" s="101"/>
    </row>
    <row r="748" spans="4:8">
      <c r="D748" s="100" t="s">
        <v>237</v>
      </c>
      <c r="E748" s="107" t="s">
        <v>335</v>
      </c>
      <c r="F748" s="102"/>
    </row>
    <row r="749" spans="4:8">
      <c r="D749" s="100" t="s">
        <v>237</v>
      </c>
      <c r="E749" s="107" t="s">
        <v>336</v>
      </c>
      <c r="F749" s="102"/>
      <c r="H749" s="101"/>
    </row>
    <row r="750" spans="4:8">
      <c r="D750" s="100" t="s">
        <v>237</v>
      </c>
      <c r="E750" s="107" t="s">
        <v>337</v>
      </c>
      <c r="F750" s="102"/>
      <c r="H750" s="101"/>
    </row>
    <row r="751" spans="4:8">
      <c r="D751" s="100" t="s">
        <v>237</v>
      </c>
      <c r="E751" s="107" t="s">
        <v>338</v>
      </c>
      <c r="F751" s="102"/>
      <c r="H751" s="101"/>
    </row>
    <row r="752" spans="4:8">
      <c r="D752" s="100" t="s">
        <v>237</v>
      </c>
      <c r="E752" s="107" t="s">
        <v>512</v>
      </c>
      <c r="F752" s="102"/>
      <c r="H752" s="101"/>
    </row>
    <row r="753" spans="3:8">
      <c r="D753" s="100" t="s">
        <v>237</v>
      </c>
      <c r="E753" s="89" t="s">
        <v>279</v>
      </c>
      <c r="F753" s="102"/>
      <c r="H753" s="101"/>
    </row>
    <row r="754" spans="3:8">
      <c r="D754" s="100" t="s">
        <v>237</v>
      </c>
      <c r="E754" s="107" t="s">
        <v>520</v>
      </c>
      <c r="F754" s="102"/>
      <c r="H754" s="101"/>
    </row>
    <row r="755" spans="3:8">
      <c r="D755" s="100" t="s">
        <v>237</v>
      </c>
      <c r="E755" s="107" t="s">
        <v>347</v>
      </c>
      <c r="F755" s="102"/>
      <c r="H755" s="101"/>
    </row>
    <row r="756" spans="3:8">
      <c r="D756" s="100" t="s">
        <v>237</v>
      </c>
      <c r="E756" s="89" t="s">
        <v>266</v>
      </c>
      <c r="F756" s="102"/>
      <c r="H756" s="101"/>
    </row>
    <row r="757" spans="3:8">
      <c r="D757" s="100" t="s">
        <v>237</v>
      </c>
      <c r="E757" s="89" t="s">
        <v>263</v>
      </c>
      <c r="F757" s="102"/>
      <c r="H757" s="101"/>
    </row>
    <row r="758" spans="3:8">
      <c r="D758" s="100" t="s">
        <v>237</v>
      </c>
      <c r="E758" s="89" t="s">
        <v>285</v>
      </c>
      <c r="F758" s="102"/>
      <c r="H758" s="101"/>
    </row>
    <row r="759" spans="3:8">
      <c r="D759" s="100" t="s">
        <v>237</v>
      </c>
      <c r="E759" s="89" t="s">
        <v>286</v>
      </c>
      <c r="F759" s="102"/>
      <c r="H759" s="101"/>
    </row>
    <row r="760" spans="3:8">
      <c r="D760" s="100" t="s">
        <v>237</v>
      </c>
      <c r="E760" s="89" t="s">
        <v>212</v>
      </c>
      <c r="F760" s="102"/>
    </row>
    <row r="761" spans="3:8">
      <c r="C761" s="107"/>
      <c r="D761" s="100" t="s">
        <v>237</v>
      </c>
      <c r="E761" s="89" t="s">
        <v>287</v>
      </c>
      <c r="F761" s="102"/>
    </row>
    <row r="762" spans="3:8">
      <c r="C762" s="107"/>
      <c r="D762" s="100" t="s">
        <v>237</v>
      </c>
      <c r="E762" s="107" t="s">
        <v>340</v>
      </c>
      <c r="F762" s="102"/>
    </row>
    <row r="763" spans="3:8">
      <c r="C763" s="107"/>
      <c r="D763" s="100" t="s">
        <v>237</v>
      </c>
      <c r="E763" s="89" t="s">
        <v>264</v>
      </c>
      <c r="F763" s="102"/>
    </row>
    <row r="764" spans="3:8">
      <c r="C764" s="107"/>
      <c r="D764" s="100" t="s">
        <v>237</v>
      </c>
      <c r="E764" s="107" t="s">
        <v>341</v>
      </c>
      <c r="F764" s="102"/>
    </row>
    <row r="765" spans="3:8">
      <c r="D765" s="100" t="s">
        <v>237</v>
      </c>
      <c r="E765" s="89" t="s">
        <v>270</v>
      </c>
      <c r="F765" s="102"/>
    </row>
    <row r="766" spans="3:8">
      <c r="D766" s="100" t="s">
        <v>237</v>
      </c>
      <c r="E766" s="89" t="s">
        <v>280</v>
      </c>
      <c r="F766" s="102"/>
    </row>
    <row r="767" spans="3:8">
      <c r="D767" s="100" t="s">
        <v>237</v>
      </c>
      <c r="E767" s="107" t="s">
        <v>342</v>
      </c>
      <c r="F767" s="102"/>
    </row>
    <row r="768" spans="3:8">
      <c r="D768" s="100" t="s">
        <v>237</v>
      </c>
      <c r="E768" s="107" t="s">
        <v>343</v>
      </c>
      <c r="F768" s="102"/>
    </row>
    <row r="769" spans="4:6">
      <c r="D769" s="100" t="s">
        <v>237</v>
      </c>
      <c r="E769" s="89" t="s">
        <v>284</v>
      </c>
      <c r="F769" s="102"/>
    </row>
    <row r="770" spans="4:6">
      <c r="D770" s="100" t="s">
        <v>237</v>
      </c>
      <c r="E770" s="89" t="s">
        <v>274</v>
      </c>
      <c r="F770" s="102"/>
    </row>
    <row r="771" spans="4:6">
      <c r="D771" s="100" t="s">
        <v>237</v>
      </c>
      <c r="E771" s="107" t="s">
        <v>348</v>
      </c>
      <c r="F771" s="102"/>
    </row>
    <row r="772" spans="4:6">
      <c r="D772" s="100" t="s">
        <v>237</v>
      </c>
      <c r="E772" s="107" t="s">
        <v>345</v>
      </c>
      <c r="F772" s="102"/>
    </row>
    <row r="773" spans="4:6">
      <c r="D773" s="100" t="s">
        <v>237</v>
      </c>
      <c r="E773" s="89" t="s">
        <v>289</v>
      </c>
      <c r="F773" s="102"/>
    </row>
    <row r="774" spans="4:6">
      <c r="D774" s="100" t="s">
        <v>237</v>
      </c>
      <c r="E774" s="89" t="s">
        <v>288</v>
      </c>
      <c r="F774" s="102"/>
    </row>
    <row r="775" spans="4:6">
      <c r="D775" s="100" t="s">
        <v>237</v>
      </c>
      <c r="E775" s="89" t="s">
        <v>294</v>
      </c>
      <c r="F775" s="102"/>
    </row>
    <row r="776" spans="4:6">
      <c r="D776" s="100" t="s">
        <v>237</v>
      </c>
      <c r="E776" s="101" t="s">
        <v>234</v>
      </c>
      <c r="F776" s="102"/>
    </row>
    <row r="777" spans="4:6">
      <c r="D777" s="100" t="s">
        <v>237</v>
      </c>
      <c r="E777" s="89" t="s">
        <v>234</v>
      </c>
      <c r="F777" s="102"/>
    </row>
    <row r="778" spans="4:6">
      <c r="D778" s="100" t="s">
        <v>237</v>
      </c>
      <c r="E778" s="107" t="s">
        <v>513</v>
      </c>
      <c r="F778" s="102"/>
    </row>
    <row r="779" spans="4:6">
      <c r="D779" s="100" t="s">
        <v>237</v>
      </c>
      <c r="E779" s="107" t="s">
        <v>514</v>
      </c>
      <c r="F779" s="102"/>
    </row>
    <row r="780" spans="4:6">
      <c r="D780" s="100" t="s">
        <v>237</v>
      </c>
      <c r="E780" s="107" t="s">
        <v>515</v>
      </c>
      <c r="F780" s="102"/>
    </row>
    <row r="781" spans="4:6">
      <c r="D781" s="100" t="s">
        <v>237</v>
      </c>
      <c r="E781" s="89" t="s">
        <v>290</v>
      </c>
      <c r="F781" s="102"/>
    </row>
    <row r="782" spans="4:6">
      <c r="D782" s="100" t="s">
        <v>237</v>
      </c>
      <c r="E782" s="107" t="s">
        <v>522</v>
      </c>
      <c r="F782" s="102"/>
    </row>
    <row r="783" spans="4:6">
      <c r="D783" s="100" t="s">
        <v>237</v>
      </c>
      <c r="E783" s="89" t="s">
        <v>275</v>
      </c>
      <c r="F783" s="102"/>
    </row>
    <row r="784" spans="4:6">
      <c r="D784" s="100" t="s">
        <v>237</v>
      </c>
      <c r="E784" s="89" t="s">
        <v>267</v>
      </c>
      <c r="F784" s="102"/>
    </row>
    <row r="785" spans="4:6">
      <c r="D785" s="100" t="s">
        <v>237</v>
      </c>
      <c r="E785" s="89" t="s">
        <v>268</v>
      </c>
      <c r="F785" s="102"/>
    </row>
    <row r="786" spans="4:6">
      <c r="D786" s="100" t="s">
        <v>237</v>
      </c>
      <c r="E786" s="89" t="s">
        <v>269</v>
      </c>
      <c r="F786" s="102"/>
    </row>
    <row r="787" spans="4:6">
      <c r="D787" s="100" t="s">
        <v>237</v>
      </c>
      <c r="E787" s="107" t="s">
        <v>516</v>
      </c>
      <c r="F787" s="102"/>
    </row>
    <row r="788" spans="4:6">
      <c r="D788" s="100" t="s">
        <v>237</v>
      </c>
      <c r="E788" s="107" t="s">
        <v>517</v>
      </c>
      <c r="F788" s="102"/>
    </row>
    <row r="789" spans="4:6">
      <c r="D789" s="100" t="s">
        <v>237</v>
      </c>
      <c r="E789" s="89" t="s">
        <v>265</v>
      </c>
      <c r="F789" s="102"/>
    </row>
    <row r="790" spans="4:6">
      <c r="D790" s="100" t="s">
        <v>237</v>
      </c>
      <c r="E790" s="89" t="s">
        <v>272</v>
      </c>
      <c r="F790" s="102"/>
    </row>
    <row r="791" spans="4:6">
      <c r="D791" s="100" t="s">
        <v>237</v>
      </c>
      <c r="E791" s="107" t="s">
        <v>518</v>
      </c>
      <c r="F791" s="102"/>
    </row>
    <row r="792" spans="4:6">
      <c r="D792" s="100" t="s">
        <v>237</v>
      </c>
      <c r="E792" s="89" t="s">
        <v>260</v>
      </c>
      <c r="F792" s="102"/>
    </row>
    <row r="793" spans="4:6">
      <c r="D793" s="100" t="s">
        <v>237</v>
      </c>
      <c r="E793" s="89" t="s">
        <v>259</v>
      </c>
      <c r="F793" s="102"/>
    </row>
    <row r="794" spans="4:6">
      <c r="D794" s="100" t="s">
        <v>237</v>
      </c>
      <c r="E794" s="107" t="s">
        <v>519</v>
      </c>
      <c r="F794" s="102"/>
    </row>
    <row r="795" spans="4:6">
      <c r="D795" s="100" t="s">
        <v>237</v>
      </c>
      <c r="E795" s="89" t="s">
        <v>261</v>
      </c>
      <c r="F795" s="102"/>
    </row>
    <row r="796" spans="4:6">
      <c r="D796" s="100" t="s">
        <v>237</v>
      </c>
      <c r="E796" s="89" t="s">
        <v>233</v>
      </c>
      <c r="F796" s="102"/>
    </row>
    <row r="797" spans="4:6">
      <c r="D797" s="100" t="s">
        <v>237</v>
      </c>
      <c r="E797" s="89" t="s">
        <v>232</v>
      </c>
      <c r="F797" s="102"/>
    </row>
    <row r="798" spans="4:6">
      <c r="D798" s="100" t="s">
        <v>237</v>
      </c>
      <c r="E798" s="89" t="s">
        <v>271</v>
      </c>
      <c r="F798" s="102"/>
    </row>
    <row r="799" spans="4:6">
      <c r="D799" s="100" t="s">
        <v>237</v>
      </c>
      <c r="E799" s="107" t="s">
        <v>346</v>
      </c>
      <c r="F799" s="102"/>
    </row>
    <row r="800" spans="4:6">
      <c r="D800" s="100" t="s">
        <v>236</v>
      </c>
      <c r="E800" s="116" t="s">
        <v>8</v>
      </c>
      <c r="F800" s="102"/>
    </row>
    <row r="801" spans="4:6">
      <c r="D801" s="100" t="s">
        <v>236</v>
      </c>
      <c r="E801" s="116" t="s">
        <v>88</v>
      </c>
      <c r="F801" s="102"/>
    </row>
    <row r="802" spans="4:6">
      <c r="D802" s="100" t="s">
        <v>236</v>
      </c>
      <c r="E802" s="116" t="s">
        <v>66</v>
      </c>
      <c r="F802" s="102"/>
    </row>
    <row r="803" spans="4:6">
      <c r="D803" s="100" t="s">
        <v>236</v>
      </c>
      <c r="E803" s="116" t="s">
        <v>91</v>
      </c>
      <c r="F803" s="102"/>
    </row>
    <row r="804" spans="4:6">
      <c r="D804" s="100" t="s">
        <v>236</v>
      </c>
      <c r="E804" s="116" t="s">
        <v>1</v>
      </c>
      <c r="F804" s="102"/>
    </row>
    <row r="805" spans="4:6">
      <c r="D805" s="100" t="s">
        <v>236</v>
      </c>
      <c r="E805" s="116" t="s">
        <v>0</v>
      </c>
      <c r="F805" s="102"/>
    </row>
    <row r="806" spans="4:6">
      <c r="D806" s="100" t="s">
        <v>236</v>
      </c>
      <c r="E806" s="116" t="s">
        <v>68</v>
      </c>
      <c r="F806" s="102"/>
    </row>
    <row r="807" spans="4:6">
      <c r="D807" s="100" t="s">
        <v>236</v>
      </c>
      <c r="E807" s="116" t="s">
        <v>92</v>
      </c>
      <c r="F807" s="102"/>
    </row>
    <row r="808" spans="4:6">
      <c r="D808" s="100" t="s">
        <v>236</v>
      </c>
      <c r="E808" s="116" t="s">
        <v>93</v>
      </c>
      <c r="F808" s="102"/>
    </row>
    <row r="809" spans="4:6">
      <c r="D809" s="100" t="s">
        <v>236</v>
      </c>
      <c r="E809" s="116" t="s">
        <v>3</v>
      </c>
      <c r="F809" s="102"/>
    </row>
    <row r="810" spans="4:6">
      <c r="D810" s="100" t="s">
        <v>236</v>
      </c>
      <c r="E810" s="107" t="s">
        <v>350</v>
      </c>
      <c r="F810" s="102"/>
    </row>
    <row r="811" spans="4:6">
      <c r="D811" s="100" t="s">
        <v>236</v>
      </c>
      <c r="E811" s="116" t="s">
        <v>25</v>
      </c>
      <c r="F811" s="102"/>
    </row>
    <row r="812" spans="4:6">
      <c r="D812" s="100" t="s">
        <v>236</v>
      </c>
      <c r="E812" s="116" t="s">
        <v>4</v>
      </c>
      <c r="F812" s="102"/>
    </row>
    <row r="813" spans="4:6">
      <c r="D813" s="100" t="s">
        <v>236</v>
      </c>
      <c r="E813" s="116" t="s">
        <v>73</v>
      </c>
      <c r="F813" s="102"/>
    </row>
    <row r="814" spans="4:6">
      <c r="D814" s="100" t="s">
        <v>236</v>
      </c>
      <c r="E814" s="101" t="s">
        <v>209</v>
      </c>
      <c r="F814" s="102"/>
    </row>
    <row r="815" spans="4:6">
      <c r="D815" s="100" t="s">
        <v>236</v>
      </c>
      <c r="E815" s="116" t="s">
        <v>20</v>
      </c>
      <c r="F815" s="102"/>
    </row>
    <row r="816" spans="4:6">
      <c r="D816" s="100" t="s">
        <v>236</v>
      </c>
      <c r="E816" s="116" t="s">
        <v>94</v>
      </c>
      <c r="F816" s="102"/>
    </row>
    <row r="817" spans="4:6">
      <c r="D817" s="100" t="s">
        <v>236</v>
      </c>
      <c r="E817" s="107" t="s">
        <v>349</v>
      </c>
      <c r="F817" s="102"/>
    </row>
    <row r="818" spans="4:6">
      <c r="D818" s="100" t="s">
        <v>236</v>
      </c>
      <c r="E818" s="116" t="s">
        <v>76</v>
      </c>
      <c r="F818" s="102"/>
    </row>
    <row r="819" spans="4:6">
      <c r="D819" s="100" t="s">
        <v>236</v>
      </c>
      <c r="E819" s="116" t="s">
        <v>22</v>
      </c>
      <c r="F819" s="102"/>
    </row>
    <row r="820" spans="4:6">
      <c r="D820" s="100" t="s">
        <v>236</v>
      </c>
      <c r="E820" s="101" t="s">
        <v>599</v>
      </c>
      <c r="F820" s="102"/>
    </row>
    <row r="821" spans="4:6">
      <c r="D821" s="100" t="s">
        <v>236</v>
      </c>
      <c r="E821" s="116" t="s">
        <v>211</v>
      </c>
      <c r="F821" s="102"/>
    </row>
    <row r="822" spans="4:6">
      <c r="D822" s="100" t="s">
        <v>236</v>
      </c>
      <c r="E822" s="116" t="s">
        <v>80</v>
      </c>
      <c r="F822" s="102"/>
    </row>
    <row r="823" spans="4:6">
      <c r="D823" s="100" t="s">
        <v>236</v>
      </c>
      <c r="E823" s="116" t="s">
        <v>81</v>
      </c>
      <c r="F823" s="102"/>
    </row>
    <row r="824" spans="4:6">
      <c r="D824" s="100" t="s">
        <v>236</v>
      </c>
      <c r="E824" s="116" t="s">
        <v>90</v>
      </c>
      <c r="F824" s="102"/>
    </row>
    <row r="825" spans="4:6">
      <c r="D825" s="100" t="s">
        <v>361</v>
      </c>
      <c r="E825" s="101" t="s">
        <v>527</v>
      </c>
      <c r="F825" s="102"/>
    </row>
    <row r="826" spans="4:6">
      <c r="D826" s="100" t="s">
        <v>361</v>
      </c>
      <c r="E826" s="101" t="s">
        <v>528</v>
      </c>
      <c r="F826" s="102"/>
    </row>
    <row r="827" spans="4:6">
      <c r="D827" s="100" t="s">
        <v>361</v>
      </c>
      <c r="E827" s="101" t="s">
        <v>529</v>
      </c>
      <c r="F827" s="102"/>
    </row>
    <row r="828" spans="4:6">
      <c r="D828" s="100" t="s">
        <v>361</v>
      </c>
      <c r="E828" s="101" t="s">
        <v>530</v>
      </c>
      <c r="F828" s="102"/>
    </row>
    <row r="829" spans="4:6">
      <c r="D829" s="100" t="s">
        <v>361</v>
      </c>
      <c r="E829" s="101" t="s">
        <v>531</v>
      </c>
      <c r="F829" s="102"/>
    </row>
    <row r="830" spans="4:6">
      <c r="D830" s="100" t="s">
        <v>361</v>
      </c>
      <c r="E830" s="101" t="s">
        <v>532</v>
      </c>
      <c r="F830" s="102"/>
    </row>
    <row r="831" spans="4:6">
      <c r="D831" s="100" t="s">
        <v>361</v>
      </c>
      <c r="E831" s="101" t="s">
        <v>533</v>
      </c>
      <c r="F831" s="102"/>
    </row>
    <row r="832" spans="4:6">
      <c r="D832" s="100" t="s">
        <v>361</v>
      </c>
      <c r="E832" s="101" t="s">
        <v>534</v>
      </c>
      <c r="F832" s="102"/>
    </row>
    <row r="833" spans="4:6">
      <c r="D833" s="100" t="s">
        <v>361</v>
      </c>
      <c r="E833" s="101" t="s">
        <v>535</v>
      </c>
      <c r="F833" s="102"/>
    </row>
    <row r="834" spans="4:6">
      <c r="D834" s="100" t="s">
        <v>361</v>
      </c>
      <c r="E834" s="101" t="s">
        <v>536</v>
      </c>
      <c r="F834" s="102"/>
    </row>
    <row r="835" spans="4:6">
      <c r="D835" s="100" t="s">
        <v>361</v>
      </c>
      <c r="E835" s="101" t="s">
        <v>537</v>
      </c>
      <c r="F835" s="102"/>
    </row>
    <row r="836" spans="4:6">
      <c r="D836" s="100" t="s">
        <v>361</v>
      </c>
      <c r="E836" s="101" t="s">
        <v>538</v>
      </c>
      <c r="F836" s="102"/>
    </row>
    <row r="837" spans="4:6">
      <c r="D837" s="100" t="s">
        <v>361</v>
      </c>
      <c r="E837" s="101" t="s">
        <v>539</v>
      </c>
      <c r="F837" s="102"/>
    </row>
    <row r="838" spans="4:6">
      <c r="D838" s="100" t="s">
        <v>321</v>
      </c>
      <c r="E838" s="101" t="s">
        <v>324</v>
      </c>
      <c r="F838" s="102"/>
    </row>
    <row r="839" spans="4:6">
      <c r="D839" s="100" t="s">
        <v>321</v>
      </c>
      <c r="E839" s="107" t="s">
        <v>322</v>
      </c>
      <c r="F839" s="102"/>
    </row>
    <row r="840" spans="4:6">
      <c r="D840" s="100" t="s">
        <v>321</v>
      </c>
      <c r="E840" s="107" t="s">
        <v>75</v>
      </c>
      <c r="F840" s="102"/>
    </row>
    <row r="841" spans="4:6">
      <c r="D841" s="100" t="s">
        <v>566</v>
      </c>
      <c r="E841" s="101" t="s">
        <v>567</v>
      </c>
      <c r="F841" s="102"/>
    </row>
    <row r="842" spans="4:6">
      <c r="D842" s="120" t="s">
        <v>41</v>
      </c>
      <c r="E842" s="116" t="s">
        <v>19</v>
      </c>
      <c r="F842" s="102"/>
    </row>
    <row r="843" spans="4:6">
      <c r="D843" s="120" t="s">
        <v>39</v>
      </c>
      <c r="E843" s="101" t="s">
        <v>331</v>
      </c>
      <c r="F843" s="102"/>
    </row>
    <row r="844" spans="4:6">
      <c r="D844" s="100" t="s">
        <v>326</v>
      </c>
      <c r="E844" s="101" t="s">
        <v>331</v>
      </c>
      <c r="F844" s="102"/>
    </row>
    <row r="845" spans="4:6">
      <c r="D845" s="120" t="s">
        <v>325</v>
      </c>
      <c r="E845" s="101" t="s">
        <v>331</v>
      </c>
      <c r="F845" s="102"/>
    </row>
    <row r="846" spans="4:6">
      <c r="D846" s="100" t="s">
        <v>368</v>
      </c>
      <c r="E846" s="101" t="s">
        <v>310</v>
      </c>
      <c r="F846" s="102"/>
    </row>
    <row r="847" spans="4:6">
      <c r="D847" s="100" t="s">
        <v>369</v>
      </c>
      <c r="E847" s="107" t="s">
        <v>370</v>
      </c>
      <c r="F847" s="102"/>
    </row>
    <row r="848" spans="4:6">
      <c r="D848" s="100" t="s">
        <v>359</v>
      </c>
      <c r="E848" s="107" t="s">
        <v>362</v>
      </c>
      <c r="F848" s="102"/>
    </row>
    <row r="849" spans="4:6">
      <c r="D849" s="100" t="s">
        <v>359</v>
      </c>
      <c r="E849" s="107" t="s">
        <v>363</v>
      </c>
      <c r="F849" s="102"/>
    </row>
    <row r="850" spans="4:6">
      <c r="D850" s="100" t="s">
        <v>359</v>
      </c>
      <c r="E850" s="107" t="s">
        <v>364</v>
      </c>
      <c r="F850" s="102"/>
    </row>
    <row r="851" spans="4:6">
      <c r="D851" s="100" t="s">
        <v>357</v>
      </c>
      <c r="E851" s="116" t="s">
        <v>21</v>
      </c>
      <c r="F851" s="102"/>
    </row>
    <row r="852" spans="4:6">
      <c r="D852" s="100" t="s">
        <v>357</v>
      </c>
      <c r="E852" s="105" t="s">
        <v>4</v>
      </c>
      <c r="F852" s="102"/>
    </row>
    <row r="853" spans="4:6">
      <c r="D853" s="100" t="s">
        <v>357</v>
      </c>
      <c r="E853" s="116" t="s">
        <v>209</v>
      </c>
      <c r="F853" s="102"/>
    </row>
    <row r="854" spans="4:6">
      <c r="D854" s="100" t="s">
        <v>356</v>
      </c>
      <c r="E854" s="107" t="s">
        <v>8</v>
      </c>
      <c r="F854" s="102"/>
    </row>
    <row r="855" spans="4:6">
      <c r="D855" s="100" t="s">
        <v>356</v>
      </c>
      <c r="E855" s="107" t="s">
        <v>1</v>
      </c>
      <c r="F855" s="102"/>
    </row>
    <row r="856" spans="4:6">
      <c r="D856" s="100" t="s">
        <v>356</v>
      </c>
      <c r="E856" s="107" t="s">
        <v>0</v>
      </c>
      <c r="F856" s="102"/>
    </row>
    <row r="857" spans="4:6">
      <c r="D857" s="100" t="s">
        <v>356</v>
      </c>
      <c r="E857" s="107" t="s">
        <v>68</v>
      </c>
      <c r="F857" s="102"/>
    </row>
    <row r="858" spans="4:6">
      <c r="D858" s="100" t="s">
        <v>356</v>
      </c>
      <c r="E858" s="107" t="s">
        <v>21</v>
      </c>
      <c r="F858" s="102"/>
    </row>
    <row r="859" spans="4:6">
      <c r="D859" s="100" t="s">
        <v>356</v>
      </c>
      <c r="E859" s="101" t="s">
        <v>24</v>
      </c>
      <c r="F859" s="102"/>
    </row>
    <row r="860" spans="4:6">
      <c r="D860" s="100" t="s">
        <v>356</v>
      </c>
      <c r="E860" s="107" t="s">
        <v>25</v>
      </c>
      <c r="F860" s="102"/>
    </row>
    <row r="861" spans="4:6">
      <c r="D861" s="100" t="s">
        <v>356</v>
      </c>
      <c r="E861" s="107" t="s">
        <v>4</v>
      </c>
      <c r="F861" s="102"/>
    </row>
    <row r="862" spans="4:6">
      <c r="D862" s="100" t="s">
        <v>356</v>
      </c>
      <c r="E862" s="107" t="s">
        <v>73</v>
      </c>
      <c r="F862" s="102"/>
    </row>
    <row r="863" spans="4:6">
      <c r="D863" s="100" t="s">
        <v>356</v>
      </c>
      <c r="E863" s="107" t="s">
        <v>20</v>
      </c>
      <c r="F863" s="102"/>
    </row>
    <row r="864" spans="4:6">
      <c r="D864" s="100" t="s">
        <v>356</v>
      </c>
      <c r="E864" s="107" t="s">
        <v>76</v>
      </c>
      <c r="F864" s="102"/>
    </row>
    <row r="865" spans="4:6">
      <c r="D865" s="100" t="s">
        <v>356</v>
      </c>
      <c r="E865" s="107" t="s">
        <v>77</v>
      </c>
      <c r="F865" s="102"/>
    </row>
    <row r="866" spans="4:6">
      <c r="D866" s="100" t="s">
        <v>356</v>
      </c>
      <c r="E866" s="107" t="s">
        <v>26</v>
      </c>
      <c r="F866" s="102"/>
    </row>
    <row r="867" spans="4:6">
      <c r="D867" s="100" t="s">
        <v>356</v>
      </c>
      <c r="E867" s="107" t="s">
        <v>22</v>
      </c>
      <c r="F867" s="102"/>
    </row>
    <row r="868" spans="4:6">
      <c r="D868" s="100" t="s">
        <v>356</v>
      </c>
      <c r="E868" s="107" t="s">
        <v>80</v>
      </c>
      <c r="F868" s="102"/>
    </row>
    <row r="869" spans="4:6">
      <c r="D869" s="100" t="s">
        <v>356</v>
      </c>
      <c r="E869" s="107" t="s">
        <v>81</v>
      </c>
      <c r="F869" s="102"/>
    </row>
    <row r="870" spans="4:6">
      <c r="D870" s="100" t="s">
        <v>356</v>
      </c>
      <c r="E870" s="107" t="s">
        <v>19</v>
      </c>
      <c r="F870" s="102"/>
    </row>
    <row r="871" spans="4:6">
      <c r="D871" s="100" t="s">
        <v>548</v>
      </c>
      <c r="E871" s="85" t="s">
        <v>657</v>
      </c>
      <c r="F871" s="102"/>
    </row>
    <row r="872" spans="4:6">
      <c r="D872" s="100" t="s">
        <v>548</v>
      </c>
      <c r="E872" s="101" t="s">
        <v>557</v>
      </c>
      <c r="F872" s="102"/>
    </row>
    <row r="873" spans="4:6">
      <c r="D873" s="100" t="s">
        <v>548</v>
      </c>
      <c r="E873" s="85" t="s">
        <v>652</v>
      </c>
      <c r="F873" s="102"/>
    </row>
    <row r="874" spans="4:6">
      <c r="D874" s="100" t="s">
        <v>548</v>
      </c>
      <c r="E874" s="85" t="s">
        <v>654</v>
      </c>
      <c r="F874" s="102"/>
    </row>
    <row r="875" spans="4:6">
      <c r="D875" s="100" t="s">
        <v>548</v>
      </c>
      <c r="E875" s="85" t="s">
        <v>556</v>
      </c>
      <c r="F875" s="102"/>
    </row>
    <row r="876" spans="4:6">
      <c r="D876" s="100" t="s">
        <v>548</v>
      </c>
      <c r="E876" s="85" t="s">
        <v>556</v>
      </c>
      <c r="F876" s="102"/>
    </row>
    <row r="877" spans="4:6">
      <c r="D877" s="100" t="s">
        <v>548</v>
      </c>
      <c r="E877" s="85" t="s">
        <v>227</v>
      </c>
      <c r="F877" s="102"/>
    </row>
    <row r="878" spans="4:6">
      <c r="D878" s="100" t="s">
        <v>548</v>
      </c>
      <c r="E878" s="85" t="s">
        <v>658</v>
      </c>
      <c r="F878" s="102"/>
    </row>
    <row r="879" spans="4:6">
      <c r="D879" s="100" t="s">
        <v>548</v>
      </c>
      <c r="E879" s="85" t="s">
        <v>659</v>
      </c>
      <c r="F879" s="102"/>
    </row>
    <row r="880" spans="4:6">
      <c r="D880" s="100" t="s">
        <v>548</v>
      </c>
      <c r="E880" s="85" t="s">
        <v>230</v>
      </c>
      <c r="F880" s="102"/>
    </row>
    <row r="881" spans="4:6">
      <c r="D881" s="100" t="s">
        <v>548</v>
      </c>
      <c r="E881" s="85" t="s">
        <v>656</v>
      </c>
      <c r="F881" s="102"/>
    </row>
    <row r="882" spans="4:6">
      <c r="D882" s="100" t="s">
        <v>548</v>
      </c>
      <c r="E882" s="85" t="s">
        <v>660</v>
      </c>
      <c r="F882" s="102"/>
    </row>
    <row r="883" spans="4:6">
      <c r="D883" s="100" t="s">
        <v>548</v>
      </c>
      <c r="E883" s="85" t="s">
        <v>653</v>
      </c>
      <c r="F883" s="102"/>
    </row>
    <row r="884" spans="4:6">
      <c r="D884" s="100" t="s">
        <v>548</v>
      </c>
      <c r="E884" s="85" t="s">
        <v>655</v>
      </c>
      <c r="F884" s="102"/>
    </row>
    <row r="885" spans="4:6">
      <c r="D885" s="120" t="s">
        <v>210</v>
      </c>
      <c r="E885" s="116" t="s">
        <v>8</v>
      </c>
      <c r="F885" s="102"/>
    </row>
    <row r="886" spans="4:6">
      <c r="D886" s="120" t="s">
        <v>210</v>
      </c>
      <c r="E886" s="116" t="s">
        <v>88</v>
      </c>
      <c r="F886" s="102"/>
    </row>
    <row r="887" spans="4:6">
      <c r="D887" s="120" t="s">
        <v>210</v>
      </c>
      <c r="E887" s="116" t="s">
        <v>66</v>
      </c>
      <c r="F887" s="102"/>
    </row>
    <row r="888" spans="4:6">
      <c r="D888" s="120" t="s">
        <v>210</v>
      </c>
      <c r="E888" s="116" t="s">
        <v>91</v>
      </c>
      <c r="F888" s="102"/>
    </row>
    <row r="889" spans="4:6">
      <c r="D889" s="120" t="s">
        <v>210</v>
      </c>
      <c r="E889" s="116" t="s">
        <v>1</v>
      </c>
      <c r="F889" s="102"/>
    </row>
    <row r="890" spans="4:6">
      <c r="D890" s="120" t="s">
        <v>210</v>
      </c>
      <c r="E890" s="116" t="s">
        <v>0</v>
      </c>
      <c r="F890" s="102"/>
    </row>
    <row r="891" spans="4:6">
      <c r="D891" s="120" t="s">
        <v>210</v>
      </c>
      <c r="E891" s="116" t="s">
        <v>68</v>
      </c>
      <c r="F891" s="102"/>
    </row>
    <row r="892" spans="4:6">
      <c r="D892" s="120" t="s">
        <v>210</v>
      </c>
      <c r="E892" s="116" t="s">
        <v>92</v>
      </c>
      <c r="F892" s="102"/>
    </row>
    <row r="893" spans="4:6">
      <c r="D893" s="120" t="s">
        <v>210</v>
      </c>
      <c r="E893" s="116" t="s">
        <v>93</v>
      </c>
      <c r="F893" s="102"/>
    </row>
    <row r="894" spans="4:6">
      <c r="D894" s="120" t="s">
        <v>210</v>
      </c>
      <c r="E894" s="116" t="s">
        <v>3</v>
      </c>
      <c r="F894" s="102"/>
    </row>
    <row r="895" spans="4:6">
      <c r="D895" s="120" t="s">
        <v>210</v>
      </c>
      <c r="E895" s="107" t="s">
        <v>350</v>
      </c>
      <c r="F895" s="102"/>
    </row>
    <row r="896" spans="4:6">
      <c r="D896" s="120" t="s">
        <v>210</v>
      </c>
      <c r="E896" s="116" t="s">
        <v>25</v>
      </c>
      <c r="F896" s="102"/>
    </row>
    <row r="897" spans="4:6">
      <c r="D897" s="120" t="s">
        <v>210</v>
      </c>
      <c r="E897" s="116" t="s">
        <v>4</v>
      </c>
      <c r="F897" s="102"/>
    </row>
    <row r="898" spans="4:6">
      <c r="D898" s="120" t="s">
        <v>210</v>
      </c>
      <c r="E898" s="116" t="s">
        <v>73</v>
      </c>
      <c r="F898" s="102"/>
    </row>
    <row r="899" spans="4:6">
      <c r="D899" s="120" t="s">
        <v>210</v>
      </c>
      <c r="E899" s="101" t="s">
        <v>209</v>
      </c>
      <c r="F899" s="102"/>
    </row>
    <row r="900" spans="4:6">
      <c r="D900" s="120" t="s">
        <v>210</v>
      </c>
      <c r="E900" s="116" t="s">
        <v>20</v>
      </c>
      <c r="F900" s="102"/>
    </row>
    <row r="901" spans="4:6">
      <c r="D901" s="120" t="s">
        <v>210</v>
      </c>
      <c r="E901" s="116" t="s">
        <v>94</v>
      </c>
      <c r="F901" s="102"/>
    </row>
    <row r="902" spans="4:6">
      <c r="D902" s="120" t="s">
        <v>210</v>
      </c>
      <c r="E902" s="107" t="s">
        <v>349</v>
      </c>
      <c r="F902" s="102"/>
    </row>
    <row r="903" spans="4:6">
      <c r="D903" s="120" t="s">
        <v>210</v>
      </c>
      <c r="E903" s="116" t="s">
        <v>76</v>
      </c>
      <c r="F903" s="102"/>
    </row>
    <row r="904" spans="4:6">
      <c r="D904" s="120" t="s">
        <v>210</v>
      </c>
      <c r="E904" s="116" t="s">
        <v>22</v>
      </c>
      <c r="F904" s="102"/>
    </row>
    <row r="905" spans="4:6">
      <c r="D905" s="120" t="s">
        <v>210</v>
      </c>
      <c r="E905" s="101" t="s">
        <v>599</v>
      </c>
      <c r="F905" s="102"/>
    </row>
    <row r="906" spans="4:6">
      <c r="D906" s="120" t="s">
        <v>210</v>
      </c>
      <c r="E906" s="116" t="s">
        <v>211</v>
      </c>
      <c r="F906" s="102"/>
    </row>
    <row r="907" spans="4:6">
      <c r="D907" s="120" t="s">
        <v>210</v>
      </c>
      <c r="E907" s="116" t="s">
        <v>80</v>
      </c>
      <c r="F907" s="102"/>
    </row>
    <row r="908" spans="4:6">
      <c r="D908" s="120" t="s">
        <v>210</v>
      </c>
      <c r="E908" s="116" t="s">
        <v>81</v>
      </c>
      <c r="F908" s="102"/>
    </row>
    <row r="909" spans="4:6">
      <c r="D909" s="120" t="s">
        <v>210</v>
      </c>
      <c r="E909" s="116" t="s">
        <v>90</v>
      </c>
      <c r="F909" s="102"/>
    </row>
    <row r="910" spans="4:6">
      <c r="D910" s="120" t="s">
        <v>664</v>
      </c>
      <c r="E910" s="101" t="s">
        <v>8</v>
      </c>
      <c r="F910" s="102"/>
    </row>
    <row r="911" spans="4:6">
      <c r="D911" s="120" t="s">
        <v>664</v>
      </c>
      <c r="E911" s="101" t="s">
        <v>1</v>
      </c>
      <c r="F911" s="102"/>
    </row>
    <row r="912" spans="4:6">
      <c r="D912" s="120" t="s">
        <v>664</v>
      </c>
      <c r="E912" s="101" t="s">
        <v>0</v>
      </c>
      <c r="F912" s="102"/>
    </row>
    <row r="913" spans="4:6">
      <c r="D913" s="120" t="s">
        <v>664</v>
      </c>
      <c r="E913" s="101" t="s">
        <v>25</v>
      </c>
      <c r="F913" s="102"/>
    </row>
    <row r="914" spans="4:6">
      <c r="D914" s="120" t="s">
        <v>664</v>
      </c>
      <c r="E914" s="101" t="s">
        <v>358</v>
      </c>
      <c r="F914" s="102"/>
    </row>
    <row r="915" spans="4:6">
      <c r="D915" s="120" t="s">
        <v>664</v>
      </c>
      <c r="E915" s="107" t="s">
        <v>20</v>
      </c>
      <c r="F915" s="102"/>
    </row>
    <row r="916" spans="4:6">
      <c r="D916" s="120" t="s">
        <v>664</v>
      </c>
      <c r="E916" s="105" t="s">
        <v>673</v>
      </c>
      <c r="F916" s="102"/>
    </row>
    <row r="917" spans="4:6">
      <c r="D917" s="120" t="s">
        <v>664</v>
      </c>
      <c r="E917" s="101" t="s">
        <v>27</v>
      </c>
      <c r="F917" s="102"/>
    </row>
    <row r="918" spans="4:6">
      <c r="D918" s="120" t="s">
        <v>664</v>
      </c>
      <c r="E918" s="101" t="s">
        <v>86</v>
      </c>
      <c r="F918" s="102"/>
    </row>
    <row r="919" spans="4:6">
      <c r="D919" s="120" t="s">
        <v>664</v>
      </c>
      <c r="E919" s="101" t="s">
        <v>662</v>
      </c>
      <c r="F919" s="102"/>
    </row>
    <row r="920" spans="4:6">
      <c r="D920" s="120" t="s">
        <v>664</v>
      </c>
      <c r="E920" s="101" t="s">
        <v>19</v>
      </c>
      <c r="F920" s="102"/>
    </row>
    <row r="921" spans="4:6">
      <c r="D921" s="120" t="s">
        <v>664</v>
      </c>
      <c r="E921" s="105" t="s">
        <v>672</v>
      </c>
      <c r="F921" s="102"/>
    </row>
    <row r="922" spans="4:6">
      <c r="D922" s="100" t="s">
        <v>2</v>
      </c>
      <c r="E922" s="101" t="s">
        <v>8</v>
      </c>
      <c r="F922" s="102"/>
    </row>
    <row r="923" spans="4:6">
      <c r="D923" s="120" t="s">
        <v>2</v>
      </c>
      <c r="E923" s="101" t="s">
        <v>597</v>
      </c>
      <c r="F923" s="102"/>
    </row>
    <row r="924" spans="4:6">
      <c r="D924" s="120" t="s">
        <v>2</v>
      </c>
      <c r="E924" s="101" t="s">
        <v>0</v>
      </c>
      <c r="F924" s="102"/>
    </row>
    <row r="925" spans="4:6">
      <c r="D925" s="120" t="s">
        <v>2</v>
      </c>
      <c r="E925" s="101" t="s">
        <v>68</v>
      </c>
      <c r="F925" s="102"/>
    </row>
    <row r="926" spans="4:6">
      <c r="D926" s="120" t="s">
        <v>2</v>
      </c>
      <c r="E926" s="101" t="s">
        <v>598</v>
      </c>
      <c r="F926" s="102"/>
    </row>
    <row r="927" spans="4:6">
      <c r="D927" s="120" t="s">
        <v>2</v>
      </c>
      <c r="E927" s="101" t="s">
        <v>3</v>
      </c>
      <c r="F927" s="102"/>
    </row>
    <row r="928" spans="4:6">
      <c r="D928" s="120" t="s">
        <v>2</v>
      </c>
      <c r="E928" s="101" t="s">
        <v>596</v>
      </c>
      <c r="F928" s="102"/>
    </row>
    <row r="929" spans="3:6">
      <c r="D929" s="120" t="s">
        <v>2</v>
      </c>
      <c r="E929" s="101" t="s">
        <v>4</v>
      </c>
      <c r="F929" s="102"/>
    </row>
    <row r="930" spans="3:6">
      <c r="D930" s="120" t="s">
        <v>2</v>
      </c>
      <c r="E930" s="101" t="s">
        <v>73</v>
      </c>
      <c r="F930" s="102"/>
    </row>
    <row r="931" spans="3:6">
      <c r="D931" s="120" t="s">
        <v>2</v>
      </c>
      <c r="E931" s="101" t="s">
        <v>20</v>
      </c>
      <c r="F931" s="102"/>
    </row>
    <row r="932" spans="3:6">
      <c r="D932" s="120" t="s">
        <v>2</v>
      </c>
      <c r="E932" s="101" t="s">
        <v>76</v>
      </c>
      <c r="F932" s="102"/>
    </row>
    <row r="933" spans="3:6">
      <c r="D933" s="120" t="s">
        <v>2</v>
      </c>
      <c r="E933" s="101" t="s">
        <v>27</v>
      </c>
      <c r="F933" s="102"/>
    </row>
    <row r="934" spans="3:6">
      <c r="D934" s="120" t="s">
        <v>2</v>
      </c>
      <c r="E934" s="101" t="s">
        <v>80</v>
      </c>
      <c r="F934" s="102"/>
    </row>
    <row r="935" spans="3:6">
      <c r="D935" s="120" t="s">
        <v>2</v>
      </c>
      <c r="E935" s="101" t="s">
        <v>81</v>
      </c>
      <c r="F935" s="102"/>
    </row>
    <row r="936" spans="3:6">
      <c r="D936" s="120" t="s">
        <v>2</v>
      </c>
      <c r="E936" s="101" t="s">
        <v>90</v>
      </c>
      <c r="F936" s="102"/>
    </row>
    <row r="937" spans="3:6">
      <c r="D937" s="100" t="s">
        <v>585</v>
      </c>
      <c r="E937" s="101" t="s">
        <v>21</v>
      </c>
      <c r="F937" s="102"/>
    </row>
    <row r="938" spans="3:6">
      <c r="D938" s="100" t="s">
        <v>585</v>
      </c>
      <c r="E938" s="101" t="s">
        <v>20</v>
      </c>
      <c r="F938" s="102"/>
    </row>
    <row r="939" spans="3:6">
      <c r="D939" s="100" t="s">
        <v>360</v>
      </c>
      <c r="E939" s="107" t="s">
        <v>365</v>
      </c>
      <c r="F939" s="102"/>
    </row>
    <row r="940" spans="3:6">
      <c r="D940" s="100" t="s">
        <v>563</v>
      </c>
      <c r="E940" s="101" t="s">
        <v>564</v>
      </c>
      <c r="F940" s="102"/>
    </row>
    <row r="941" spans="3:6">
      <c r="D941" s="100" t="s">
        <v>317</v>
      </c>
      <c r="E941" s="101" t="s">
        <v>322</v>
      </c>
      <c r="F941" s="102"/>
    </row>
    <row r="942" spans="3:6">
      <c r="D942" s="100" t="s">
        <v>317</v>
      </c>
      <c r="E942" s="107" t="s">
        <v>75</v>
      </c>
      <c r="F942" s="102"/>
    </row>
    <row r="943" spans="3:6">
      <c r="C943" s="107"/>
      <c r="D943" s="100" t="s">
        <v>317</v>
      </c>
      <c r="E943" s="107" t="s">
        <v>323</v>
      </c>
      <c r="F943" s="102"/>
    </row>
    <row r="944" spans="3:6">
      <c r="C944" s="107"/>
      <c r="D944" s="100" t="s">
        <v>352</v>
      </c>
      <c r="E944" s="101" t="s">
        <v>322</v>
      </c>
      <c r="F944" s="102"/>
    </row>
    <row r="945" spans="3:6">
      <c r="D945" s="100" t="s">
        <v>352</v>
      </c>
      <c r="E945" s="107" t="s">
        <v>75</v>
      </c>
      <c r="F945" s="102"/>
    </row>
    <row r="946" spans="3:6">
      <c r="C946" s="107"/>
      <c r="D946" s="100" t="s">
        <v>352</v>
      </c>
      <c r="E946" s="101" t="s">
        <v>323</v>
      </c>
      <c r="F946" s="102"/>
    </row>
    <row r="947" spans="3:6">
      <c r="C947" s="107"/>
      <c r="D947" s="120" t="s">
        <v>578</v>
      </c>
      <c r="E947" s="116" t="s">
        <v>42</v>
      </c>
      <c r="F947" s="102"/>
    </row>
    <row r="948" spans="3:6">
      <c r="C948" s="107"/>
      <c r="D948" s="120" t="s">
        <v>578</v>
      </c>
      <c r="E948" s="116" t="s">
        <v>203</v>
      </c>
      <c r="F948" s="102"/>
    </row>
    <row r="949" spans="3:6">
      <c r="C949" s="107"/>
      <c r="D949" s="120" t="s">
        <v>578</v>
      </c>
      <c r="E949" s="116" t="s">
        <v>8</v>
      </c>
      <c r="F949" s="102"/>
    </row>
    <row r="950" spans="3:6">
      <c r="C950" s="107"/>
      <c r="D950" s="120" t="s">
        <v>578</v>
      </c>
      <c r="E950" s="116" t="s">
        <v>204</v>
      </c>
      <c r="F950" s="102"/>
    </row>
    <row r="951" spans="3:6">
      <c r="C951" s="107"/>
      <c r="D951" s="100" t="s">
        <v>579</v>
      </c>
      <c r="E951" s="116" t="s">
        <v>42</v>
      </c>
      <c r="F951" s="102"/>
    </row>
    <row r="952" spans="3:6">
      <c r="C952" s="107"/>
      <c r="D952" s="100" t="s">
        <v>579</v>
      </c>
      <c r="E952" s="116" t="s">
        <v>203</v>
      </c>
      <c r="F952" s="102"/>
    </row>
    <row r="953" spans="3:6">
      <c r="C953" s="107"/>
      <c r="D953" s="100" t="s">
        <v>579</v>
      </c>
      <c r="E953" s="116" t="s">
        <v>8</v>
      </c>
      <c r="F953" s="102"/>
    </row>
    <row r="954" spans="3:6">
      <c r="C954" s="107"/>
      <c r="D954" s="100" t="s">
        <v>579</v>
      </c>
      <c r="E954" s="116" t="s">
        <v>204</v>
      </c>
      <c r="F954" s="102"/>
    </row>
    <row r="955" spans="3:6">
      <c r="C955" s="107"/>
      <c r="D955" s="100" t="s">
        <v>523</v>
      </c>
      <c r="E955" s="101" t="s">
        <v>601</v>
      </c>
      <c r="F955" s="102"/>
    </row>
    <row r="956" spans="3:6">
      <c r="C956" s="107"/>
      <c r="D956" s="100" t="s">
        <v>523</v>
      </c>
      <c r="E956" s="101" t="s">
        <v>605</v>
      </c>
      <c r="F956" s="102"/>
    </row>
    <row r="957" spans="3:6">
      <c r="C957" s="107"/>
      <c r="D957" s="100" t="s">
        <v>523</v>
      </c>
      <c r="E957" s="101" t="s">
        <v>227</v>
      </c>
      <c r="F957" s="102"/>
    </row>
    <row r="958" spans="3:6">
      <c r="C958" s="107"/>
      <c r="D958" s="100" t="s">
        <v>523</v>
      </c>
      <c r="E958" s="101" t="s">
        <v>604</v>
      </c>
      <c r="F958" s="102"/>
    </row>
    <row r="959" spans="3:6">
      <c r="C959" s="107"/>
      <c r="D959" s="100" t="s">
        <v>523</v>
      </c>
      <c r="E959" s="101" t="s">
        <v>602</v>
      </c>
      <c r="F959" s="102"/>
    </row>
    <row r="960" spans="3:6">
      <c r="C960" s="107"/>
      <c r="D960" s="100" t="s">
        <v>523</v>
      </c>
      <c r="E960" s="101" t="s">
        <v>228</v>
      </c>
      <c r="F960" s="102"/>
    </row>
    <row r="961" spans="3:7">
      <c r="C961" s="107"/>
      <c r="D961" s="100" t="s">
        <v>523</v>
      </c>
      <c r="E961" s="101" t="s">
        <v>606</v>
      </c>
      <c r="F961" s="102"/>
    </row>
    <row r="962" spans="3:7">
      <c r="C962" s="107"/>
      <c r="D962" s="100" t="s">
        <v>523</v>
      </c>
      <c r="E962" s="101" t="s">
        <v>603</v>
      </c>
      <c r="F962" s="102"/>
      <c r="G962" s="107"/>
    </row>
    <row r="963" spans="3:7">
      <c r="C963" s="107"/>
      <c r="D963" s="100" t="s">
        <v>523</v>
      </c>
      <c r="E963" s="101" t="s">
        <v>524</v>
      </c>
      <c r="F963" s="102"/>
      <c r="G963" s="107"/>
    </row>
    <row r="964" spans="3:7">
      <c r="C964" s="107"/>
      <c r="D964" s="100" t="s">
        <v>523</v>
      </c>
      <c r="E964" s="101" t="s">
        <v>600</v>
      </c>
      <c r="F964" s="102"/>
      <c r="G964" s="107"/>
    </row>
    <row r="965" spans="3:7">
      <c r="C965" s="107"/>
      <c r="D965" s="100" t="s">
        <v>523</v>
      </c>
      <c r="E965" s="101" t="s">
        <v>525</v>
      </c>
      <c r="F965" s="102"/>
      <c r="G965" s="107"/>
    </row>
    <row r="966" spans="3:7">
      <c r="C966" s="107"/>
      <c r="D966" s="100" t="s">
        <v>523</v>
      </c>
      <c r="E966" s="101" t="s">
        <v>229</v>
      </c>
      <c r="F966" s="102"/>
      <c r="G966" s="107"/>
    </row>
    <row r="967" spans="3:7">
      <c r="C967" s="107"/>
      <c r="D967" s="100" t="s">
        <v>45</v>
      </c>
      <c r="E967" s="101" t="s">
        <v>595</v>
      </c>
      <c r="F967" s="102"/>
      <c r="G967" s="107"/>
    </row>
    <row r="968" spans="3:7">
      <c r="C968" s="107"/>
      <c r="D968" s="100" t="s">
        <v>45</v>
      </c>
      <c r="E968" s="101" t="s">
        <v>66</v>
      </c>
      <c r="F968" s="102"/>
      <c r="G968" s="107"/>
    </row>
    <row r="969" spans="3:7">
      <c r="C969" s="107"/>
      <c r="D969" s="100" t="s">
        <v>45</v>
      </c>
      <c r="E969" s="101" t="s">
        <v>0</v>
      </c>
      <c r="F969" s="102"/>
      <c r="G969" s="107"/>
    </row>
    <row r="970" spans="3:7">
      <c r="C970" s="107"/>
      <c r="D970" s="100" t="s">
        <v>45</v>
      </c>
      <c r="E970" s="101" t="s">
        <v>21</v>
      </c>
      <c r="F970" s="102"/>
      <c r="G970" s="107"/>
    </row>
    <row r="971" spans="3:7">
      <c r="C971" s="107"/>
      <c r="D971" s="100" t="s">
        <v>45</v>
      </c>
      <c r="E971" s="101" t="s">
        <v>4</v>
      </c>
      <c r="F971" s="102"/>
      <c r="G971" s="107"/>
    </row>
    <row r="972" spans="3:7">
      <c r="C972" s="107"/>
      <c r="D972" s="100" t="s">
        <v>45</v>
      </c>
      <c r="E972" s="101" t="s">
        <v>20</v>
      </c>
      <c r="F972" s="102"/>
      <c r="G972" s="107"/>
    </row>
    <row r="973" spans="3:7">
      <c r="C973" s="107"/>
      <c r="D973" s="100" t="s">
        <v>45</v>
      </c>
      <c r="E973" s="101" t="s">
        <v>77</v>
      </c>
      <c r="F973" s="102"/>
      <c r="G973" s="107"/>
    </row>
    <row r="974" spans="3:7">
      <c r="C974" s="107"/>
      <c r="D974" s="100" t="s">
        <v>45</v>
      </c>
      <c r="E974" s="101" t="s">
        <v>90</v>
      </c>
      <c r="F974" s="102"/>
      <c r="G974" s="107"/>
    </row>
    <row r="975" spans="3:7">
      <c r="C975" s="107"/>
      <c r="D975" s="100" t="s">
        <v>580</v>
      </c>
      <c r="E975" s="101" t="s">
        <v>25</v>
      </c>
      <c r="F975" s="102"/>
      <c r="G975" s="107"/>
    </row>
    <row r="976" spans="3:7">
      <c r="C976" s="107"/>
      <c r="D976" s="100" t="s">
        <v>580</v>
      </c>
      <c r="E976" s="101" t="s">
        <v>20</v>
      </c>
      <c r="F976" s="102"/>
      <c r="G976" s="107"/>
    </row>
    <row r="977" spans="3:7">
      <c r="C977" s="107"/>
      <c r="D977" s="100" t="s">
        <v>580</v>
      </c>
      <c r="E977" s="101" t="s">
        <v>26</v>
      </c>
      <c r="F977" s="102"/>
      <c r="G977" s="107"/>
    </row>
    <row r="978" spans="3:7">
      <c r="C978" s="107"/>
      <c r="D978" s="100" t="s">
        <v>580</v>
      </c>
      <c r="E978" s="101" t="s">
        <v>22</v>
      </c>
      <c r="F978" s="102"/>
      <c r="G978" s="107"/>
    </row>
    <row r="979" spans="3:7" ht="15.75" thickBot="1">
      <c r="C979" s="107"/>
      <c r="D979" s="127" t="s">
        <v>319</v>
      </c>
      <c r="E979" s="137" t="s">
        <v>331</v>
      </c>
      <c r="F979" s="138"/>
      <c r="G979" s="107"/>
    </row>
    <row r="980" spans="3:7">
      <c r="C980" s="107"/>
      <c r="E980" s="85"/>
      <c r="G980" s="107"/>
    </row>
    <row r="981" spans="3:7">
      <c r="C981" s="107"/>
      <c r="G981" s="107"/>
    </row>
    <row r="982" spans="3:7">
      <c r="C982" s="107"/>
      <c r="G982" s="107"/>
    </row>
    <row r="983" spans="3:7">
      <c r="C983" s="107"/>
      <c r="G983" s="107"/>
    </row>
    <row r="984" spans="3:7">
      <c r="C984" s="107"/>
      <c r="G984" s="107"/>
    </row>
    <row r="985" spans="3:7">
      <c r="C985" s="107"/>
      <c r="G985" s="107"/>
    </row>
    <row r="986" spans="3:7">
      <c r="C986" s="107"/>
      <c r="G986" s="107"/>
    </row>
    <row r="987" spans="3:7">
      <c r="C987" s="107"/>
      <c r="G987" s="107"/>
    </row>
    <row r="988" spans="3:7">
      <c r="C988" s="107"/>
      <c r="G988" s="107"/>
    </row>
    <row r="989" spans="3:7">
      <c r="C989" s="107"/>
      <c r="G989" s="107"/>
    </row>
    <row r="990" spans="3:7">
      <c r="C990" s="107"/>
      <c r="G990" s="107"/>
    </row>
    <row r="991" spans="3:7">
      <c r="C991" s="107"/>
      <c r="G991" s="107"/>
    </row>
    <row r="992" spans="3:7">
      <c r="C992" s="107"/>
      <c r="G992" s="107"/>
    </row>
    <row r="993" spans="3:7">
      <c r="C993" s="107"/>
      <c r="D993" s="107"/>
      <c r="E993" s="101"/>
      <c r="F993" s="107"/>
      <c r="G993" s="107"/>
    </row>
    <row r="994" spans="3:7">
      <c r="C994" s="107"/>
      <c r="D994" s="107"/>
      <c r="E994" s="101"/>
      <c r="F994" s="107"/>
      <c r="G994" s="107"/>
    </row>
    <row r="995" spans="3:7">
      <c r="C995" s="107"/>
      <c r="D995" s="107"/>
      <c r="E995" s="101"/>
      <c r="F995" s="107"/>
      <c r="G995" s="107"/>
    </row>
    <row r="1031" spans="3:7">
      <c r="G1031" s="107"/>
    </row>
    <row r="1032" spans="3:7">
      <c r="D1032" s="107"/>
      <c r="E1032" s="101"/>
      <c r="F1032" s="107"/>
      <c r="G1032" s="107"/>
    </row>
    <row r="1033" spans="3:7">
      <c r="C1033" s="107"/>
      <c r="D1033" s="107"/>
      <c r="E1033" s="101"/>
      <c r="F1033" s="107"/>
      <c r="G1033" s="107"/>
    </row>
    <row r="1034" spans="3:7">
      <c r="D1034" s="107"/>
      <c r="E1034" s="101"/>
      <c r="F1034" s="107"/>
      <c r="G1034" s="107"/>
    </row>
    <row r="1035" spans="3:7">
      <c r="D1035" s="107"/>
      <c r="E1035" s="101"/>
      <c r="F1035" s="107"/>
      <c r="G1035" s="107"/>
    </row>
    <row r="1036" spans="3:7">
      <c r="D1036" s="107"/>
      <c r="F1036" s="107"/>
      <c r="G1036" s="107"/>
    </row>
    <row r="1037" spans="3:7">
      <c r="D1037" s="107"/>
      <c r="E1037" s="101"/>
      <c r="F1037" s="107"/>
      <c r="G1037" s="107"/>
    </row>
    <row r="1038" spans="3:7">
      <c r="D1038" s="107"/>
      <c r="E1038" s="101"/>
      <c r="F1038" s="107"/>
      <c r="G1038" s="107"/>
    </row>
  </sheetData>
  <sheetProtection password="E906" sheet="1" objects="1" scenarios="1" selectLockedCells="1"/>
  <sortState ref="E871:E884">
    <sortCondition ref="E889"/>
  </sortState>
  <mergeCells count="3">
    <mergeCell ref="H1:J1"/>
    <mergeCell ref="D1:F1"/>
    <mergeCell ref="R1:V1"/>
  </mergeCells>
  <pageMargins left="0.511811024" right="0.511811024" top="0.78740157499999996" bottom="0.78740157499999996" header="0.31496062000000002" footer="0.31496062000000002"/>
  <pageSetup paperSize="2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6"/>
  <sheetViews>
    <sheetView workbookViewId="0">
      <selection sqref="A1:XFD1048576"/>
    </sheetView>
  </sheetViews>
  <sheetFormatPr defaultRowHeight="212.25" customHeight="1"/>
  <cols>
    <col min="1" max="1" width="30.42578125" style="2" customWidth="1"/>
  </cols>
  <sheetData>
    <row r="1" spans="1:3" ht="212.25" customHeight="1">
      <c r="A1" s="32" t="s">
        <v>59</v>
      </c>
      <c r="C1" s="1"/>
    </row>
    <row r="2" spans="1:3" ht="212.25" customHeight="1">
      <c r="A2" s="42" t="s">
        <v>96</v>
      </c>
    </row>
    <row r="3" spans="1:3" ht="212.25" customHeight="1">
      <c r="A3" s="42" t="s">
        <v>97</v>
      </c>
    </row>
    <row r="4" spans="1:3" ht="212.25" customHeight="1">
      <c r="A4" s="42" t="s">
        <v>98</v>
      </c>
    </row>
    <row r="5" spans="1:3" ht="212.25" customHeight="1">
      <c r="A5" s="42" t="s">
        <v>99</v>
      </c>
    </row>
    <row r="6" spans="1:3" ht="212.25" customHeight="1">
      <c r="A6" s="42" t="s">
        <v>100</v>
      </c>
    </row>
    <row r="7" spans="1:3" ht="212.25" customHeight="1">
      <c r="A7" s="42" t="s">
        <v>101</v>
      </c>
    </row>
    <row r="8" spans="1:3" ht="212.25" customHeight="1">
      <c r="A8" s="42" t="s">
        <v>102</v>
      </c>
    </row>
    <row r="9" spans="1:3" ht="212.25" customHeight="1">
      <c r="A9" s="42" t="s">
        <v>103</v>
      </c>
    </row>
    <row r="10" spans="1:3" ht="212.25" customHeight="1">
      <c r="A10" s="42" t="s">
        <v>104</v>
      </c>
    </row>
    <row r="11" spans="1:3" ht="212.25" customHeight="1">
      <c r="A11" s="42" t="s">
        <v>105</v>
      </c>
    </row>
    <row r="12" spans="1:3" ht="212.25" customHeight="1">
      <c r="A12" s="42" t="s">
        <v>106</v>
      </c>
    </row>
    <row r="13" spans="1:3" ht="212.25" customHeight="1">
      <c r="A13" s="42" t="s">
        <v>159</v>
      </c>
    </row>
    <row r="14" spans="1:3" ht="212.25" customHeight="1">
      <c r="A14" s="42" t="s">
        <v>160</v>
      </c>
    </row>
    <row r="15" spans="1:3" ht="212.25" customHeight="1">
      <c r="A15" s="42" t="s">
        <v>107</v>
      </c>
    </row>
    <row r="16" spans="1:3" ht="212.25" customHeight="1">
      <c r="A16" s="42" t="s">
        <v>108</v>
      </c>
    </row>
    <row r="17" spans="1:1" ht="212.25" customHeight="1">
      <c r="A17" s="42" t="s">
        <v>109</v>
      </c>
    </row>
    <row r="18" spans="1:1" ht="212.25" customHeight="1">
      <c r="A18" s="42" t="s">
        <v>110</v>
      </c>
    </row>
    <row r="19" spans="1:1" ht="212.25" customHeight="1">
      <c r="A19" s="42" t="s">
        <v>111</v>
      </c>
    </row>
    <row r="20" spans="1:1" ht="212.25" customHeight="1">
      <c r="A20" s="42" t="s">
        <v>112</v>
      </c>
    </row>
    <row r="21" spans="1:1" ht="212.25" customHeight="1">
      <c r="A21" s="42" t="s">
        <v>161</v>
      </c>
    </row>
    <row r="22" spans="1:1" ht="212.25" customHeight="1">
      <c r="A22" s="42" t="s">
        <v>162</v>
      </c>
    </row>
    <row r="23" spans="1:1" ht="212.25" customHeight="1">
      <c r="A23" s="42" t="s">
        <v>163</v>
      </c>
    </row>
    <row r="24" spans="1:1" ht="212.25" customHeight="1">
      <c r="A24" s="42" t="s">
        <v>114</v>
      </c>
    </row>
    <row r="25" spans="1:1" ht="212.25" customHeight="1">
      <c r="A25" s="42" t="s">
        <v>115</v>
      </c>
    </row>
    <row r="26" spans="1:1" ht="212.25" customHeight="1">
      <c r="A26" s="42" t="s">
        <v>116</v>
      </c>
    </row>
    <row r="27" spans="1:1" ht="212.25" customHeight="1">
      <c r="A27" s="42" t="s">
        <v>117</v>
      </c>
    </row>
    <row r="28" spans="1:1" ht="212.25" customHeight="1">
      <c r="A28" s="42" t="s">
        <v>113</v>
      </c>
    </row>
    <row r="29" spans="1:1" ht="212.25" customHeight="1">
      <c r="A29" s="42" t="s">
        <v>119</v>
      </c>
    </row>
    <row r="30" spans="1:1" ht="212.25" customHeight="1">
      <c r="A30" s="42" t="s">
        <v>118</v>
      </c>
    </row>
    <row r="31" spans="1:1" ht="212.25" customHeight="1">
      <c r="A31" s="42" t="s">
        <v>120</v>
      </c>
    </row>
    <row r="32" spans="1:1" ht="212.25" customHeight="1">
      <c r="A32" s="42" t="s">
        <v>121</v>
      </c>
    </row>
    <row r="33" spans="1:1" ht="212.25" customHeight="1">
      <c r="A33" s="42" t="s">
        <v>122</v>
      </c>
    </row>
    <row r="34" spans="1:1" ht="212.25" customHeight="1">
      <c r="A34" s="42" t="s">
        <v>123</v>
      </c>
    </row>
    <row r="35" spans="1:1" ht="212.25" customHeight="1">
      <c r="A35" s="42" t="s">
        <v>124</v>
      </c>
    </row>
    <row r="36" spans="1:1" ht="212.25" customHeight="1">
      <c r="A36" s="42" t="s">
        <v>125</v>
      </c>
    </row>
    <row r="37" spans="1:1" ht="212.25" customHeight="1">
      <c r="A37" s="42" t="s">
        <v>126</v>
      </c>
    </row>
    <row r="38" spans="1:1" ht="212.25" customHeight="1">
      <c r="A38" s="42" t="s">
        <v>127</v>
      </c>
    </row>
    <row r="39" spans="1:1" ht="212.25" customHeight="1">
      <c r="A39" s="42" t="s">
        <v>128</v>
      </c>
    </row>
    <row r="40" spans="1:1" ht="212.25" customHeight="1">
      <c r="A40" s="42" t="s">
        <v>129</v>
      </c>
    </row>
    <row r="41" spans="1:1" ht="212.25" customHeight="1">
      <c r="A41" s="42" t="s">
        <v>130</v>
      </c>
    </row>
    <row r="42" spans="1:1" ht="212.25" customHeight="1">
      <c r="A42" s="42" t="s">
        <v>131</v>
      </c>
    </row>
    <row r="43" spans="1:1" ht="212.25" customHeight="1">
      <c r="A43" s="42" t="s">
        <v>132</v>
      </c>
    </row>
    <row r="44" spans="1:1" ht="212.25" customHeight="1">
      <c r="A44" s="42" t="s">
        <v>133</v>
      </c>
    </row>
    <row r="45" spans="1:1" ht="212.25" customHeight="1">
      <c r="A45" s="42" t="s">
        <v>134</v>
      </c>
    </row>
    <row r="46" spans="1:1" ht="212.25" customHeight="1">
      <c r="A46" s="42" t="s">
        <v>135</v>
      </c>
    </row>
    <row r="47" spans="1:1" ht="212.25" customHeight="1">
      <c r="A47" s="42" t="s">
        <v>136</v>
      </c>
    </row>
    <row r="48" spans="1:1" ht="212.25" customHeight="1">
      <c r="A48" s="42" t="s">
        <v>137</v>
      </c>
    </row>
    <row r="49" spans="1:1" ht="212.25" customHeight="1">
      <c r="A49" s="42" t="s">
        <v>138</v>
      </c>
    </row>
    <row r="50" spans="1:1" ht="212.25" customHeight="1">
      <c r="A50" s="42" t="s">
        <v>140</v>
      </c>
    </row>
    <row r="51" spans="1:1" ht="212.25" customHeight="1">
      <c r="A51" s="42" t="s">
        <v>141</v>
      </c>
    </row>
    <row r="52" spans="1:1" ht="212.25" customHeight="1">
      <c r="A52" s="42" t="s">
        <v>142</v>
      </c>
    </row>
    <row r="53" spans="1:1" ht="212.25" customHeight="1">
      <c r="A53" s="42" t="s">
        <v>143</v>
      </c>
    </row>
    <row r="54" spans="1:1" ht="212.25" customHeight="1">
      <c r="A54" s="42" t="s">
        <v>144</v>
      </c>
    </row>
    <row r="55" spans="1:1" ht="212.25" customHeight="1">
      <c r="A55" s="42" t="s">
        <v>145</v>
      </c>
    </row>
    <row r="56" spans="1:1" ht="212.25" customHeight="1">
      <c r="A56" s="42" t="s">
        <v>146</v>
      </c>
    </row>
    <row r="57" spans="1:1" ht="212.25" customHeight="1">
      <c r="A57" s="42" t="s">
        <v>147</v>
      </c>
    </row>
    <row r="58" spans="1:1" ht="212.25" customHeight="1">
      <c r="A58" s="42" t="s">
        <v>148</v>
      </c>
    </row>
    <row r="59" spans="1:1" ht="212.25" customHeight="1">
      <c r="A59" s="42" t="s">
        <v>139</v>
      </c>
    </row>
    <row r="60" spans="1:1" ht="212.25" customHeight="1">
      <c r="A60" s="42" t="s">
        <v>149</v>
      </c>
    </row>
    <row r="61" spans="1:1" ht="212.25" customHeight="1">
      <c r="A61" s="42" t="s">
        <v>150</v>
      </c>
    </row>
    <row r="62" spans="1:1" ht="212.25" customHeight="1">
      <c r="A62" s="42" t="s">
        <v>151</v>
      </c>
    </row>
    <row r="63" spans="1:1" ht="212.25" customHeight="1">
      <c r="A63" s="42" t="s">
        <v>152</v>
      </c>
    </row>
    <row r="64" spans="1:1" ht="212.25" customHeight="1">
      <c r="A64" s="42" t="s">
        <v>153</v>
      </c>
    </row>
    <row r="65" spans="1:1" ht="212.25" customHeight="1">
      <c r="A65" s="42" t="s">
        <v>154</v>
      </c>
    </row>
    <row r="66" spans="1:1" ht="212.25" customHeight="1">
      <c r="A66" s="42" t="s">
        <v>155</v>
      </c>
    </row>
    <row r="67" spans="1:1" ht="212.25" customHeight="1">
      <c r="A67" s="42" t="s">
        <v>156</v>
      </c>
    </row>
    <row r="68" spans="1:1" ht="212.25" customHeight="1">
      <c r="A68" s="42" t="s">
        <v>157</v>
      </c>
    </row>
    <row r="69" spans="1:1" ht="212.25" customHeight="1">
      <c r="A69" s="42" t="s">
        <v>158</v>
      </c>
    </row>
    <row r="70" spans="1:1" ht="212.25" customHeight="1">
      <c r="A70" s="42" t="s">
        <v>165</v>
      </c>
    </row>
    <row r="71" spans="1:1" ht="212.25" customHeight="1">
      <c r="A71" s="42" t="s">
        <v>166</v>
      </c>
    </row>
    <row r="72" spans="1:1" ht="212.25" customHeight="1">
      <c r="A72" s="42" t="s">
        <v>167</v>
      </c>
    </row>
    <row r="73" spans="1:1" ht="212.25" customHeight="1">
      <c r="A73" s="42" t="s">
        <v>168</v>
      </c>
    </row>
    <row r="74" spans="1:1" ht="212.25" customHeight="1">
      <c r="A74" s="42" t="s">
        <v>169</v>
      </c>
    </row>
    <row r="75" spans="1:1" ht="212.25" customHeight="1">
      <c r="A75" s="42" t="s">
        <v>170</v>
      </c>
    </row>
    <row r="76" spans="1:1" ht="212.25" customHeight="1">
      <c r="A76" s="42" t="s">
        <v>171</v>
      </c>
    </row>
    <row r="77" spans="1:1" ht="212.25" customHeight="1">
      <c r="A77" s="42" t="s">
        <v>172</v>
      </c>
    </row>
    <row r="78" spans="1:1" ht="212.25" customHeight="1">
      <c r="A78" s="42" t="s">
        <v>173</v>
      </c>
    </row>
    <row r="79" spans="1:1" ht="212.25" customHeight="1">
      <c r="A79" s="42" t="s">
        <v>174</v>
      </c>
    </row>
    <row r="80" spans="1:1" ht="212.25" customHeight="1">
      <c r="A80" s="42" t="s">
        <v>175</v>
      </c>
    </row>
    <row r="81" spans="1:1" ht="212.25" customHeight="1">
      <c r="A81" s="42" t="s">
        <v>176</v>
      </c>
    </row>
    <row r="82" spans="1:1" ht="212.25" customHeight="1">
      <c r="A82" s="42" t="s">
        <v>177</v>
      </c>
    </row>
    <row r="83" spans="1:1" ht="212.25" customHeight="1">
      <c r="A83" s="42" t="s">
        <v>178</v>
      </c>
    </row>
    <row r="84" spans="1:1" ht="212.25" customHeight="1">
      <c r="A84" s="42" t="s">
        <v>179</v>
      </c>
    </row>
    <row r="85" spans="1:1" ht="212.25" customHeight="1">
      <c r="A85" s="42" t="s">
        <v>197</v>
      </c>
    </row>
    <row r="86" spans="1:1" ht="212.25" customHeight="1">
      <c r="A86" s="42" t="s">
        <v>180</v>
      </c>
    </row>
    <row r="87" spans="1:1" ht="212.25" customHeight="1">
      <c r="A87" s="42" t="s">
        <v>181</v>
      </c>
    </row>
    <row r="88" spans="1:1" ht="212.25" customHeight="1">
      <c r="A88" s="42" t="s">
        <v>182</v>
      </c>
    </row>
    <row r="89" spans="1:1" ht="212.25" customHeight="1">
      <c r="A89" s="42" t="s">
        <v>183</v>
      </c>
    </row>
    <row r="90" spans="1:1" ht="212.25" customHeight="1">
      <c r="A90" s="42" t="s">
        <v>184</v>
      </c>
    </row>
    <row r="91" spans="1:1" ht="212.25" customHeight="1">
      <c r="A91" s="42" t="s">
        <v>185</v>
      </c>
    </row>
    <row r="92" spans="1:1" ht="212.25" customHeight="1">
      <c r="A92" s="42" t="s">
        <v>186</v>
      </c>
    </row>
    <row r="93" spans="1:1" ht="212.25" customHeight="1">
      <c r="A93" s="42" t="s">
        <v>187</v>
      </c>
    </row>
    <row r="94" spans="1:1" ht="212.25" customHeight="1">
      <c r="A94" s="42" t="s">
        <v>188</v>
      </c>
    </row>
    <row r="95" spans="1:1" ht="212.25" customHeight="1">
      <c r="A95" s="42" t="s">
        <v>189</v>
      </c>
    </row>
    <row r="96" spans="1:1" s="26" customFormat="1" ht="212.25" customHeight="1">
      <c r="A96" s="42" t="s">
        <v>246</v>
      </c>
    </row>
    <row r="97" spans="1:1" ht="212.25" customHeight="1">
      <c r="A97" s="42" t="s">
        <v>190</v>
      </c>
    </row>
    <row r="98" spans="1:1" ht="212.25" customHeight="1">
      <c r="A98" s="42" t="s">
        <v>191</v>
      </c>
    </row>
    <row r="99" spans="1:1" ht="212.25" customHeight="1">
      <c r="A99" s="42" t="s">
        <v>192</v>
      </c>
    </row>
    <row r="100" spans="1:1" ht="212.25" customHeight="1">
      <c r="A100" s="42" t="s">
        <v>193</v>
      </c>
    </row>
    <row r="101" spans="1:1" ht="212.25" customHeight="1">
      <c r="A101" s="42" t="s">
        <v>194</v>
      </c>
    </row>
    <row r="102" spans="1:1" ht="212.25" customHeight="1">
      <c r="A102" s="42" t="s">
        <v>195</v>
      </c>
    </row>
    <row r="103" spans="1:1" ht="212.25" customHeight="1">
      <c r="A103" s="42" t="s">
        <v>196</v>
      </c>
    </row>
    <row r="104" spans="1:1" ht="212.25" customHeight="1">
      <c r="A104" s="42" t="s">
        <v>198</v>
      </c>
    </row>
    <row r="105" spans="1:1" ht="212.25" customHeight="1">
      <c r="A105" s="42" t="s">
        <v>199</v>
      </c>
    </row>
    <row r="106" spans="1:1" ht="212.25" customHeight="1">
      <c r="A106" s="42" t="s">
        <v>200</v>
      </c>
    </row>
  </sheetData>
  <sheetProtection algorithmName="SHA-512" hashValue="thRozE5vSbk1AOso0ZbKgph329OD6DRX+WIGGDtGtiaxZPf5GCuThFtS2r+vUSNYV+bxESAXJ05EhL2fwMZslQ==" saltValue="iUuFSKhjbrUvXhLyYE8COw==" spinCount="100000" sheet="1" objects="1" scenarios="1" selectLockedCells="1"/>
  <sortState ref="A107:A146">
    <sortCondition ref="A107"/>
  </sortState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13</vt:i4>
      </vt:variant>
    </vt:vector>
  </HeadingPairs>
  <TitlesOfParts>
    <vt:vector size="17" baseType="lpstr">
      <vt:lpstr>Plan1</vt:lpstr>
      <vt:lpstr>Plan3</vt:lpstr>
      <vt:lpstr>Plan2</vt:lpstr>
      <vt:lpstr>Plan5</vt:lpstr>
      <vt:lpstr>CORES_COR</vt:lpstr>
      <vt:lpstr>CORES_PRODUTO</vt:lpstr>
      <vt:lpstr>LISTA_IMAG_3</vt:lpstr>
      <vt:lpstr>MATRIZ_TP</vt:lpstr>
      <vt:lpstr>MATRIZ_TP_COLUNA</vt:lpstr>
      <vt:lpstr>MATRIZ_TP_LINHA</vt:lpstr>
      <vt:lpstr>PRODUTO_1</vt:lpstr>
      <vt:lpstr>PRODUTO_2</vt:lpstr>
      <vt:lpstr>PRODUTO_3</vt:lpstr>
      <vt:lpstr>SLIM_COR</vt:lpstr>
      <vt:lpstr>TU</vt:lpstr>
      <vt:lpstr>TU_PRODUTO</vt:lpstr>
      <vt:lpstr>TU_TAMANHO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Admin</cp:lastModifiedBy>
  <cp:lastPrinted>2020-09-23T13:21:37Z</cp:lastPrinted>
  <dcterms:created xsi:type="dcterms:W3CDTF">2014-05-25T01:46:18Z</dcterms:created>
  <dcterms:modified xsi:type="dcterms:W3CDTF">2020-09-23T13:24:09Z</dcterms:modified>
</cp:coreProperties>
</file>